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Andrea\Desktop\EPÚ 2021\VO 2021\Sanácia - BA\"/>
    </mc:Choice>
  </mc:AlternateContent>
  <xr:revisionPtr revIDLastSave="0" documentId="8_{634724B1-C0AD-4A53-8E8C-0667FF0987F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BSK_2021_05 - Sanácia múr..." sheetId="2" r:id="rId2"/>
  </sheets>
  <definedNames>
    <definedName name="_xlnm._FilterDatabase" localSheetId="1" hidden="1">'BSK_2021_05 - Sanácia múr...'!$C$126:$K$256</definedName>
    <definedName name="_xlnm.Print_Titles" localSheetId="1">'BSK_2021_05 - Sanácia múr...'!$126:$126</definedName>
    <definedName name="_xlnm.Print_Titles" localSheetId="0">'Rekapitulácia stavby'!$92:$92</definedName>
    <definedName name="_xlnm.Print_Area" localSheetId="1">'BSK_2021_05 - Sanácia múr...'!$C$4:$J$76,'BSK_2021_05 - Sanácia múr...'!$C$116:$J$256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T208" i="2" s="1"/>
  <c r="R209" i="2"/>
  <c r="R208" i="2"/>
  <c r="P209" i="2"/>
  <c r="P208" i="2" s="1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T160" i="2"/>
  <c r="R161" i="2"/>
  <c r="R160" i="2" s="1"/>
  <c r="P161" i="2"/>
  <c r="P160" i="2"/>
  <c r="BI158" i="2"/>
  <c r="BH158" i="2"/>
  <c r="BG158" i="2"/>
  <c r="BE158" i="2"/>
  <c r="T158" i="2"/>
  <c r="T157" i="2" s="1"/>
  <c r="R158" i="2"/>
  <c r="R157" i="2"/>
  <c r="P158" i="2"/>
  <c r="P157" i="2" s="1"/>
  <c r="BI153" i="2"/>
  <c r="BH153" i="2"/>
  <c r="BG153" i="2"/>
  <c r="BE153" i="2"/>
  <c r="T153" i="2"/>
  <c r="R153" i="2"/>
  <c r="P153" i="2"/>
  <c r="BI149" i="2"/>
  <c r="BH149" i="2"/>
  <c r="BG149" i="2"/>
  <c r="BE149" i="2"/>
  <c r="T149" i="2"/>
  <c r="R149" i="2"/>
  <c r="P149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J124" i="2"/>
  <c r="F123" i="2"/>
  <c r="F121" i="2"/>
  <c r="E119" i="2"/>
  <c r="J90" i="2"/>
  <c r="F89" i="2"/>
  <c r="F87" i="2"/>
  <c r="E85" i="2"/>
  <c r="J19" i="2"/>
  <c r="E19" i="2"/>
  <c r="J89" i="2" s="1"/>
  <c r="J18" i="2"/>
  <c r="J16" i="2"/>
  <c r="E16" i="2"/>
  <c r="F124" i="2" s="1"/>
  <c r="J15" i="2"/>
  <c r="J10" i="2"/>
  <c r="J87" i="2" s="1"/>
  <c r="L90" i="1"/>
  <c r="AM90" i="1"/>
  <c r="AM89" i="1"/>
  <c r="L89" i="1"/>
  <c r="AM87" i="1"/>
  <c r="L87" i="1"/>
  <c r="L85" i="1"/>
  <c r="L84" i="1"/>
  <c r="BK253" i="2"/>
  <c r="BK252" i="2"/>
  <c r="BK251" i="2"/>
  <c r="BK249" i="2"/>
  <c r="J247" i="2"/>
  <c r="BK246" i="2"/>
  <c r="J244" i="2"/>
  <c r="BK242" i="2"/>
  <c r="BK238" i="2"/>
  <c r="BK237" i="2"/>
  <c r="J235" i="2"/>
  <c r="BK232" i="2"/>
  <c r="J231" i="2"/>
  <c r="BK223" i="2"/>
  <c r="BK220" i="2"/>
  <c r="BK215" i="2"/>
  <c r="BK212" i="2"/>
  <c r="BK205" i="2"/>
  <c r="J200" i="2"/>
  <c r="BK179" i="2"/>
  <c r="J175" i="2"/>
  <c r="J145" i="2"/>
  <c r="BK141" i="2"/>
  <c r="J137" i="2"/>
  <c r="BK130" i="2"/>
  <c r="J256" i="2"/>
  <c r="BK255" i="2"/>
  <c r="J252" i="2"/>
  <c r="BK250" i="2"/>
  <c r="BK248" i="2"/>
  <c r="J243" i="2"/>
  <c r="J242" i="2"/>
  <c r="J238" i="2"/>
  <c r="J234" i="2"/>
  <c r="BK226" i="2"/>
  <c r="BK200" i="2"/>
  <c r="BK190" i="2"/>
  <c r="J190" i="2"/>
  <c r="J177" i="2"/>
  <c r="BK173" i="2"/>
  <c r="J164" i="2"/>
  <c r="J158" i="2"/>
  <c r="J138" i="2"/>
  <c r="J132" i="2"/>
  <c r="BK256" i="2"/>
  <c r="J255" i="2"/>
  <c r="J253" i="2"/>
  <c r="J251" i="2"/>
  <c r="J250" i="2"/>
  <c r="J249" i="2"/>
  <c r="J248" i="2"/>
  <c r="BK247" i="2"/>
  <c r="BK245" i="2"/>
  <c r="BK244" i="2"/>
  <c r="BK243" i="2"/>
  <c r="J237" i="2"/>
  <c r="J232" i="2"/>
  <c r="J229" i="2"/>
  <c r="BK227" i="2"/>
  <c r="J215" i="2"/>
  <c r="BK209" i="2"/>
  <c r="J205" i="2"/>
  <c r="BK196" i="2"/>
  <c r="J194" i="2"/>
  <c r="J192" i="2"/>
  <c r="BK191" i="2"/>
  <c r="BK186" i="2"/>
  <c r="J167" i="2"/>
  <c r="BK165" i="2"/>
  <c r="BK149" i="2"/>
  <c r="BK145" i="2"/>
  <c r="J140" i="2"/>
  <c r="J136" i="2"/>
  <c r="AS94" i="1"/>
  <c r="J246" i="2"/>
  <c r="J245" i="2"/>
  <c r="BK235" i="2"/>
  <c r="BK234" i="2"/>
  <c r="BK231" i="2"/>
  <c r="J227" i="2"/>
  <c r="J226" i="2"/>
  <c r="J225" i="2"/>
  <c r="J223" i="2"/>
  <c r="J220" i="2"/>
  <c r="J218" i="2"/>
  <c r="J212" i="2"/>
  <c r="J209" i="2"/>
  <c r="BK204" i="2"/>
  <c r="J203" i="2"/>
  <c r="J196" i="2"/>
  <c r="BK192" i="2"/>
  <c r="J183" i="2"/>
  <c r="J171" i="2"/>
  <c r="BK164" i="2"/>
  <c r="BK158" i="2"/>
  <c r="J143" i="2"/>
  <c r="BK140" i="2"/>
  <c r="BK137" i="2"/>
  <c r="J134" i="2"/>
  <c r="BK132" i="2"/>
  <c r="BK229" i="2"/>
  <c r="BK225" i="2"/>
  <c r="J222" i="2"/>
  <c r="BK218" i="2"/>
  <c r="J217" i="2"/>
  <c r="BK214" i="2"/>
  <c r="BK207" i="2"/>
  <c r="BK206" i="2"/>
  <c r="BK201" i="2"/>
  <c r="BK183" i="2"/>
  <c r="J181" i="2"/>
  <c r="J179" i="2"/>
  <c r="BK177" i="2"/>
  <c r="BK175" i="2"/>
  <c r="BK171" i="2"/>
  <c r="BK169" i="2"/>
  <c r="BK161" i="2"/>
  <c r="BK143" i="2"/>
  <c r="BK134" i="2"/>
  <c r="J130" i="2"/>
  <c r="BK222" i="2"/>
  <c r="BK217" i="2"/>
  <c r="J214" i="2"/>
  <c r="J207" i="2"/>
  <c r="BK203" i="2"/>
  <c r="J191" i="2"/>
  <c r="J173" i="2"/>
  <c r="J165" i="2"/>
  <c r="J153" i="2"/>
  <c r="BK136" i="2"/>
  <c r="J204" i="2"/>
  <c r="J201" i="2"/>
  <c r="BK194" i="2"/>
  <c r="J186" i="2"/>
  <c r="BK181" i="2"/>
  <c r="J169" i="2"/>
  <c r="BK167" i="2"/>
  <c r="J161" i="2"/>
  <c r="BK153" i="2"/>
  <c r="J149" i="2"/>
  <c r="J141" i="2"/>
  <c r="BK138" i="2"/>
  <c r="J206" i="2"/>
  <c r="BK129" i="2" l="1"/>
  <c r="J129" i="2"/>
  <c r="J96" i="2" s="1"/>
  <c r="R129" i="2"/>
  <c r="T129" i="2"/>
  <c r="T233" i="2"/>
  <c r="P129" i="2"/>
  <c r="P139" i="2"/>
  <c r="T139" i="2"/>
  <c r="P163" i="2"/>
  <c r="R163" i="2"/>
  <c r="BK185" i="2"/>
  <c r="J185" i="2" s="1"/>
  <c r="J101" i="2" s="1"/>
  <c r="P185" i="2"/>
  <c r="R185" i="2"/>
  <c r="T185" i="2"/>
  <c r="BK211" i="2"/>
  <c r="J211" i="2" s="1"/>
  <c r="J104" i="2" s="1"/>
  <c r="P211" i="2"/>
  <c r="R211" i="2"/>
  <c r="T211" i="2"/>
  <c r="T210" i="2"/>
  <c r="BK230" i="2"/>
  <c r="J230" i="2"/>
  <c r="J105" i="2" s="1"/>
  <c r="P230" i="2"/>
  <c r="R230" i="2"/>
  <c r="T230" i="2"/>
  <c r="BK233" i="2"/>
  <c r="J233" i="2"/>
  <c r="J106" i="2" s="1"/>
  <c r="P233" i="2"/>
  <c r="R233" i="2"/>
  <c r="BK241" i="2"/>
  <c r="J241" i="2" s="1"/>
  <c r="J108" i="2" s="1"/>
  <c r="P241" i="2"/>
  <c r="R241" i="2"/>
  <c r="R240" i="2" s="1"/>
  <c r="T241" i="2"/>
  <c r="BK254" i="2"/>
  <c r="J254" i="2"/>
  <c r="J109" i="2" s="1"/>
  <c r="P254" i="2"/>
  <c r="R254" i="2"/>
  <c r="BK139" i="2"/>
  <c r="J139" i="2" s="1"/>
  <c r="J97" i="2" s="1"/>
  <c r="R139" i="2"/>
  <c r="BK163" i="2"/>
  <c r="J163" i="2" s="1"/>
  <c r="J100" i="2" s="1"/>
  <c r="T163" i="2"/>
  <c r="T254" i="2"/>
  <c r="J121" i="2"/>
  <c r="BF164" i="2"/>
  <c r="BF171" i="2"/>
  <c r="BF173" i="2"/>
  <c r="BF206" i="2"/>
  <c r="BF207" i="2"/>
  <c r="BF209" i="2"/>
  <c r="BF212" i="2"/>
  <c r="J123" i="2"/>
  <c r="BF132" i="2"/>
  <c r="BF137" i="2"/>
  <c r="BF138" i="2"/>
  <c r="BF140" i="2"/>
  <c r="BF143" i="2"/>
  <c r="BF145" i="2"/>
  <c r="BF161" i="2"/>
  <c r="BF177" i="2"/>
  <c r="BF179" i="2"/>
  <c r="BF183" i="2"/>
  <c r="BF196" i="2"/>
  <c r="BF136" i="2"/>
  <c r="BF153" i="2"/>
  <c r="BF158" i="2"/>
  <c r="BF165" i="2"/>
  <c r="BF167" i="2"/>
  <c r="BF194" i="2"/>
  <c r="BF227" i="2"/>
  <c r="BF232" i="2"/>
  <c r="BF175" i="2"/>
  <c r="BF186" i="2"/>
  <c r="BF200" i="2"/>
  <c r="BF205" i="2"/>
  <c r="BF214" i="2"/>
  <c r="BF215" i="2"/>
  <c r="BF222" i="2"/>
  <c r="BF229" i="2"/>
  <c r="BF231" i="2"/>
  <c r="BF234" i="2"/>
  <c r="BF244" i="2"/>
  <c r="BK160" i="2"/>
  <c r="J160" i="2" s="1"/>
  <c r="J99" i="2" s="1"/>
  <c r="F90" i="2"/>
  <c r="BF130" i="2"/>
  <c r="BF141" i="2"/>
  <c r="BF203" i="2"/>
  <c r="BF218" i="2"/>
  <c r="BF220" i="2"/>
  <c r="BF223" i="2"/>
  <c r="BF226" i="2"/>
  <c r="BF235" i="2"/>
  <c r="BF238" i="2"/>
  <c r="BF247" i="2"/>
  <c r="BF255" i="2"/>
  <c r="BF191" i="2"/>
  <c r="BF192" i="2"/>
  <c r="BF201" i="2"/>
  <c r="BF204" i="2"/>
  <c r="BF217" i="2"/>
  <c r="BF225" i="2"/>
  <c r="BF237" i="2"/>
  <c r="BF242" i="2"/>
  <c r="BF246" i="2"/>
  <c r="BF248" i="2"/>
  <c r="BF250" i="2"/>
  <c r="BF251" i="2"/>
  <c r="BF252" i="2"/>
  <c r="BF253" i="2"/>
  <c r="BF256" i="2"/>
  <c r="BK208" i="2"/>
  <c r="J208" i="2" s="1"/>
  <c r="J102" i="2" s="1"/>
  <c r="BF134" i="2"/>
  <c r="BF149" i="2"/>
  <c r="BF169" i="2"/>
  <c r="BF181" i="2"/>
  <c r="BF190" i="2"/>
  <c r="BF243" i="2"/>
  <c r="BF245" i="2"/>
  <c r="BF249" i="2"/>
  <c r="BK157" i="2"/>
  <c r="J157" i="2"/>
  <c r="J98" i="2" s="1"/>
  <c r="J31" i="2"/>
  <c r="AV95" i="1" s="1"/>
  <c r="F35" i="2"/>
  <c r="BD95" i="1" s="1"/>
  <c r="BD94" i="1" s="1"/>
  <c r="W33" i="1" s="1"/>
  <c r="F33" i="2"/>
  <c r="BB95" i="1" s="1"/>
  <c r="BB94" i="1" s="1"/>
  <c r="W31" i="1" s="1"/>
  <c r="F34" i="2"/>
  <c r="BC95" i="1" s="1"/>
  <c r="BC94" i="1" s="1"/>
  <c r="W32" i="1" s="1"/>
  <c r="F31" i="2"/>
  <c r="AZ95" i="1" s="1"/>
  <c r="AZ94" i="1" s="1"/>
  <c r="W29" i="1" s="1"/>
  <c r="P210" i="2" l="1"/>
  <c r="P128" i="2"/>
  <c r="R128" i="2"/>
  <c r="T240" i="2"/>
  <c r="T127" i="2" s="1"/>
  <c r="R210" i="2"/>
  <c r="T128" i="2"/>
  <c r="P240" i="2"/>
  <c r="BK128" i="2"/>
  <c r="J128" i="2" s="1"/>
  <c r="J95" i="2" s="1"/>
  <c r="BK210" i="2"/>
  <c r="J210" i="2"/>
  <c r="J103" i="2" s="1"/>
  <c r="BK240" i="2"/>
  <c r="J240" i="2"/>
  <c r="J107" i="2"/>
  <c r="AX94" i="1"/>
  <c r="J32" i="2"/>
  <c r="AW95" i="1" s="1"/>
  <c r="AT95" i="1" s="1"/>
  <c r="AV94" i="1"/>
  <c r="AK29" i="1"/>
  <c r="AY94" i="1"/>
  <c r="F32" i="2"/>
  <c r="BA95" i="1" s="1"/>
  <c r="BA94" i="1" s="1"/>
  <c r="AW94" i="1" s="1"/>
  <c r="AK30" i="1" s="1"/>
  <c r="P127" i="2" l="1"/>
  <c r="AU95" i="1" s="1"/>
  <c r="AU94" i="1" s="1"/>
  <c r="R127" i="2"/>
  <c r="BK127" i="2"/>
  <c r="J127" i="2"/>
  <c r="J94" i="2" s="1"/>
  <c r="AT94" i="1"/>
  <c r="W30" i="1"/>
  <c r="J28" i="2" l="1"/>
  <c r="AG95" i="1" s="1"/>
  <c r="AG94" i="1" s="1"/>
  <c r="AK26" i="1" s="1"/>
  <c r="AK35" i="1" s="1"/>
  <c r="AN94" i="1" l="1"/>
  <c r="AN95" i="1"/>
  <c r="J37" i="2"/>
</calcChain>
</file>

<file path=xl/sharedStrings.xml><?xml version="1.0" encoding="utf-8"?>
<sst xmlns="http://schemas.openxmlformats.org/spreadsheetml/2006/main" count="1737" uniqueCount="448">
  <si>
    <t>Export Komplet</t>
  </si>
  <si>
    <t/>
  </si>
  <si>
    <t>2.0</t>
  </si>
  <si>
    <t>ZAMOK</t>
  </si>
  <si>
    <t>False</t>
  </si>
  <si>
    <t>{1c2ebd6b-4bfc-45a1-9a05-b55d4fc222fa}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</si>
  <si>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</si>
  <si>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</si>
  <si>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</si>
  <si>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</si>
  <si>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</si>
  <si>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</si>
  <si>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</si>
  <si>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BSK_2021_05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</si>
  <si>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</si>
  <si>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</si>
  <si>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Sanácia múru v suteréne</t>
  </si>
  <si>
    <t>JKSO:</t>
  </si>
  <si>
    <t>KS:</t>
  </si>
  <si>
    <t>Miesto:</t>
  </si>
  <si>
    <t>DSS pre deti a dospelých INTEGRA, Tylova 21</t>
  </si>
  <si>
    <t>Dátum:</t>
  </si>
  <si>
    <t>25.5.2021</t>
  </si>
  <si>
    <t>Objednávateľ:</t>
  </si>
  <si>
    <t>IČO:</t>
  </si>
  <si>
    <t>DSS pre deti a dospelých INTEGRA, Tylova 21, BA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</si>
  <si>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</si>
  <si>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</si>
  <si>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</si>
  <si>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</si>
  <si>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</si>
  <si>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</si>
  <si>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</si>
  <si>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Ing. Stanislava Jókayová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</si>
  <si>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</si>
  <si>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</si>
  <si>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</si>
  <si>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</si>
  <si>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</si>
  <si>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</si>
  <si>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</si>
  <si>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</si>
  <si>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</si>
  <si>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</si>
  <si>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</si>
  <si>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</si>
  <si>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</si>
  <si>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</si>
  <si>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</si>
  <si>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</si>
  <si>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</si>
  <si>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</si>
  <si>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</si>
  <si>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</si>
  <si>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</si>
  <si>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</si>
  <si>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</si>
  <si>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</si>
  <si>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</si>
  <si>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</si>
  <si>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</si>
  <si>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</si>
  <si>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</si>
  <si>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</si>
  <si>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</si>
  <si>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</si>
  <si>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</si>
  <si>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</si>
  <si>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</si>
  <si>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</si>
  <si>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</si>
  <si>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</si>
  <si>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</si>
  <si>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</si>
  <si>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</si>
  <si>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</si>
  <si>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</si>
  <si>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</si>
  <si>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</si>
  <si>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</si>
  <si>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</si>
  <si>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</si>
  <si>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</si>
  <si>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</si>
  <si>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</si>
  <si>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</si>
  <si>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</si>
  <si>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</si>
  <si>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</si>
  <si>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</si>
  <si>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</si>
  <si>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</si>
  <si>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</si>
  <si>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</si>
  <si>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</si>
  <si>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</si>
  <si>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</si>
  <si>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</si>
  <si>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735 - Ústredné kúrenie - vykurovacie telesá</t>
  </si>
  <si>
    <t xml:space="preserve">    784 - Dokončovacie práce - maľby</t>
  </si>
  <si>
    <t>M - Práce a dodávky M</t>
  </si>
  <si>
    <t xml:space="preserve">    21-M - Elektromontáže   </t>
  </si>
  <si>
    <t xml:space="preserve">    95-M - Revízie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</si>
  <si>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</si>
  <si>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</si>
  <si>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</si>
  <si>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</si>
  <si>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</si>
  <si>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</si>
  <si>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</si>
  <si>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</si>
  <si>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</si>
  <si>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</si>
  <si>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</si>
  <si>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</si>
  <si>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</si>
  <si>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</si>
  <si>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</si>
  <si>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 xml:space="preserve"> Zemné práce</t>
  </si>
  <si>
    <t>K</t>
  </si>
  <si>
    <t>113106613.S</t>
  </si>
  <si>
    <t>Rozoberanie maloformátovej zámkovej dlažby v ploche do 20 m2,  -0,26000t</t>
  </si>
  <si>
    <t>m2</t>
  </si>
  <si>
    <t>4</t>
  </si>
  <si>
    <t>2</t>
  </si>
  <si>
    <t>-1755578928</t>
  </si>
  <si>
    <t>VV</t>
  </si>
  <si>
    <t>1,0*3,0"s*dl_chodník pri vstupe</t>
  </si>
  <si>
    <t>131211101.S</t>
  </si>
  <si>
    <t>Hĺbenie jám v  hornine tr.3 súdržných - ručným náradím</t>
  </si>
  <si>
    <t>m3</t>
  </si>
  <si>
    <t>379319852</t>
  </si>
  <si>
    <t xml:space="preserve">1,0*3,0*1,5"s*dl*hl_výkop pre osadenie nopovej izolácie </t>
  </si>
  <si>
    <t>3</t>
  </si>
  <si>
    <t>131211119.S</t>
  </si>
  <si>
    <t>Príplatok za lepivosť pri hĺbení jám ručným náradím v hornine tr. 3</t>
  </si>
  <si>
    <t>-1501281752</t>
  </si>
  <si>
    <t>4,5/2</t>
  </si>
  <si>
    <t>162201101.S</t>
  </si>
  <si>
    <t>Vodorovné premiestnenie výkopku z horniny 1-4 do 20m</t>
  </si>
  <si>
    <t>-1727554067</t>
  </si>
  <si>
    <t>5</t>
  </si>
  <si>
    <t>174101102.S</t>
  </si>
  <si>
    <t>Zásyp sypaninou v uzavretých priestoroch s urovnaním povrchu zásypu</t>
  </si>
  <si>
    <t>1172362325</t>
  </si>
  <si>
    <t>6</t>
  </si>
  <si>
    <t>181101102.S</t>
  </si>
  <si>
    <t>Úprava pláne v zárezoch v hornine 1-4 so zhutnením</t>
  </si>
  <si>
    <t>309455533</t>
  </si>
  <si>
    <t>Zakladanie</t>
  </si>
  <si>
    <t>7</t>
  </si>
  <si>
    <t>215901101.S</t>
  </si>
  <si>
    <t>Zhutnenie podložia z rastlej horniny 1 až 4 pod násypy, z hornina súdržných do 92 % PS a nesúdržných</t>
  </si>
  <si>
    <t>675658069</t>
  </si>
  <si>
    <t>8</t>
  </si>
  <si>
    <t>216903111.S</t>
  </si>
  <si>
    <t>Očistenie prúdom piesku (otryskanie) stien</t>
  </si>
  <si>
    <t>-1374862508</t>
  </si>
  <si>
    <t>3,0*1,6"  dl*v_na výšku 1,5 m pod UT a ,01 m nad UT _stena obvodova exterierova</t>
  </si>
  <si>
    <t>9</t>
  </si>
  <si>
    <t>216904212.S</t>
  </si>
  <si>
    <t xml:space="preserve">Očistenie plôch stlačeným vzduchom stien akéhokoľvek muriva </t>
  </si>
  <si>
    <t>-1441860696</t>
  </si>
  <si>
    <t>3,0*1,6"  dl*v _stena interierova v strojovni</t>
  </si>
  <si>
    <t>10</t>
  </si>
  <si>
    <t>216904391.S</t>
  </si>
  <si>
    <t>Príplatok k cene za ručné dočistenie oceľovými kefami</t>
  </si>
  <si>
    <t>1318561310</t>
  </si>
  <si>
    <t>Súčet</t>
  </si>
  <si>
    <t>11</t>
  </si>
  <si>
    <t>289474211.S</t>
  </si>
  <si>
    <t>Škárovanie muriva do hĺbky 30mm z muriva riadkového alebo kvádrového</t>
  </si>
  <si>
    <t>-478571800</t>
  </si>
  <si>
    <t>12</t>
  </si>
  <si>
    <t>289905211.S</t>
  </si>
  <si>
    <t>Úprava škár po škárovaní muriva riadkového alebo kvádrového uhladením</t>
  </si>
  <si>
    <t>-409018192</t>
  </si>
  <si>
    <t>Zvislé a kompletné konštrukcie</t>
  </si>
  <si>
    <t>13</t>
  </si>
  <si>
    <t>346244371.S</t>
  </si>
  <si>
    <t>Zamurovanie rýh alebo potrubí z akéhokoľvek druhu pálených tehál a malty hrúbky 140 mm</t>
  </si>
  <si>
    <t>-1376173623</t>
  </si>
  <si>
    <t>3,0*1,5"  dl*v_na výšku 1,5 m pod UT _stena</t>
  </si>
  <si>
    <t>Komunikácie</t>
  </si>
  <si>
    <t>14</t>
  </si>
  <si>
    <t>591111121.S</t>
  </si>
  <si>
    <t>Kladenie dlažby z kociek drobných do lôžka z kameniva ťaženého</t>
  </si>
  <si>
    <t>1163559791</t>
  </si>
  <si>
    <t>Úpravy povrchov, podlahy, osadenie</t>
  </si>
  <si>
    <t>15</t>
  </si>
  <si>
    <t>612401391.S</t>
  </si>
  <si>
    <t>Omietka jednotlivých malých plôch vnútorných stien akoukoľvek maltou nad 0, 25 do 1 m2</t>
  </si>
  <si>
    <t>ks</t>
  </si>
  <si>
    <t>576722422</t>
  </si>
  <si>
    <t>16</t>
  </si>
  <si>
    <t>612451320.S</t>
  </si>
  <si>
    <t>Oprava vnútorných cementových omietok stien v množstve opravovanej plochy nad 10 do 30 % hladkých</t>
  </si>
  <si>
    <t>-1702114019</t>
  </si>
  <si>
    <t>17</t>
  </si>
  <si>
    <t>612451071.S</t>
  </si>
  <si>
    <t>Vyspravenie povrchu neomietaných betónových stien vnútorných maltou cementovou pre omietky</t>
  </si>
  <si>
    <t>2131467048</t>
  </si>
  <si>
    <t>18</t>
  </si>
  <si>
    <t>612460115.S</t>
  </si>
  <si>
    <t>Príprava vnútorného podkladu stien pre uzatvorenie a elimináciu vyplavovania látok z podkladu uzatváracím základom</t>
  </si>
  <si>
    <t>1832971194</t>
  </si>
  <si>
    <t>19</t>
  </si>
  <si>
    <t>612460123.S</t>
  </si>
  <si>
    <t>Príprava vnútorného podkladu stien penetráciou hĺbkovou na staré a nesúdržné podklady</t>
  </si>
  <si>
    <t>334700679</t>
  </si>
  <si>
    <t>612465113.S</t>
  </si>
  <si>
    <t>Vnútorný sanačný systém stien, sanačný prednástrek cementový, krytie 100%</t>
  </si>
  <si>
    <t>-255652838</t>
  </si>
  <si>
    <t>21</t>
  </si>
  <si>
    <t>612465163.S</t>
  </si>
  <si>
    <t>Vnútorný sanačný systém stien s obsahom cementu, sanačná omietka, hr. 20 mm</t>
  </si>
  <si>
    <t>1854580247</t>
  </si>
  <si>
    <t>22</t>
  </si>
  <si>
    <t>622451071.S</t>
  </si>
  <si>
    <t>Vyspravenie povrchu neomietaných betónových stien vonkajších maltou cementovou pre omietky</t>
  </si>
  <si>
    <t>-2097593395</t>
  </si>
  <si>
    <t>23</t>
  </si>
  <si>
    <t>622460123.S</t>
  </si>
  <si>
    <t>Príprava vonkajšieho podkladu stien penetráciou hĺbkovou na staré a nesúdržné podklady</t>
  </si>
  <si>
    <t>343749941</t>
  </si>
  <si>
    <t>24</t>
  </si>
  <si>
    <t>622466113.S</t>
  </si>
  <si>
    <t>Vonkajší sanačný systém stien bezcementový, sanačný prednástrek, krytie 100%</t>
  </si>
  <si>
    <t>-1350194881</t>
  </si>
  <si>
    <t>25</t>
  </si>
  <si>
    <t>622465139.S</t>
  </si>
  <si>
    <t>Vonkajší sanačný systém stien s obsahom cementu, jadrová omietka, hr. 50 mm</t>
  </si>
  <si>
    <t>-1067349326</t>
  </si>
  <si>
    <t>Ostatné konštrukcie a práce-búranie</t>
  </si>
  <si>
    <t>26</t>
  </si>
  <si>
    <t>938571031.S</t>
  </si>
  <si>
    <t>Otryskanie degradovaného betónu pieskom do 20 mm,  -0,10700t</t>
  </si>
  <si>
    <t>1145636104</t>
  </si>
  <si>
    <t>27</t>
  </si>
  <si>
    <t>952901411.S</t>
  </si>
  <si>
    <t>Vyčistenie ostatných objektov (kanálov, zásobníkov a pod.) akejkoľvek výšky</t>
  </si>
  <si>
    <t>-1078140076</t>
  </si>
  <si>
    <t>28</t>
  </si>
  <si>
    <t>959991014.S</t>
  </si>
  <si>
    <t>Vyplnenie škár polyuretánovou penou prierezu 20 cm2</t>
  </si>
  <si>
    <t>m</t>
  </si>
  <si>
    <t>-1549833668</t>
  </si>
  <si>
    <t>29</t>
  </si>
  <si>
    <t>978015391.S</t>
  </si>
  <si>
    <t>Otlčenie omietok vonkajších zložitejších, soklov, s vyškriabaním škár, očistením muriva, v rozsahu do 100 %,  -0,05900t</t>
  </si>
  <si>
    <t>982394735</t>
  </si>
  <si>
    <t>30</t>
  </si>
  <si>
    <t>978021191.S</t>
  </si>
  <si>
    <t>Otlčenie omietok stien vnútorných cementových v rozsahu do 100 %,  -0,06100t</t>
  </si>
  <si>
    <t>746426937</t>
  </si>
  <si>
    <t>31</t>
  </si>
  <si>
    <t>978023411.S</t>
  </si>
  <si>
    <t>Vysekanie, vyškriabanie a vyčistenie škár muriva tehlového okrem komínového,  -0,01400t</t>
  </si>
  <si>
    <t>372379861</t>
  </si>
  <si>
    <t>32</t>
  </si>
  <si>
    <t>979011131.S</t>
  </si>
  <si>
    <t>Zvislá doprava sutiny po schodoch ručne do 3,5 m</t>
  </si>
  <si>
    <t>t</t>
  </si>
  <si>
    <t>-4442905</t>
  </si>
  <si>
    <t>33</t>
  </si>
  <si>
    <t>979071121.S</t>
  </si>
  <si>
    <t>Očistenie vybúraných dlažbových kociek drobných, s pôvodným vyplnením škár kamenivom ťaženým</t>
  </si>
  <si>
    <t>-200062742</t>
  </si>
  <si>
    <t>34</t>
  </si>
  <si>
    <t>979081111.S</t>
  </si>
  <si>
    <t>Odvoz sutiny a vybúraných hmôt na skládku do 1 km</t>
  </si>
  <si>
    <t>408243964</t>
  </si>
  <si>
    <t>35</t>
  </si>
  <si>
    <t>979081121.S</t>
  </si>
  <si>
    <t>Odvoz sutiny a vybúraných hmôt na skládku za každý ďalší 1 km</t>
  </si>
  <si>
    <t>1686011055</t>
  </si>
  <si>
    <t>36</t>
  </si>
  <si>
    <t>979082111.S</t>
  </si>
  <si>
    <t>Vnútrostavenisková doprava sutiny a vybúraných hmôt do 10 m</t>
  </si>
  <si>
    <t>-1377194293</t>
  </si>
  <si>
    <t>37</t>
  </si>
  <si>
    <t>979087213.S</t>
  </si>
  <si>
    <t>Nakladanie na dopravné prostriedky pre vodorovnú dopravu vybúraných hmôt</t>
  </si>
  <si>
    <t>-1518302216</t>
  </si>
  <si>
    <t>38</t>
  </si>
  <si>
    <t>979089612.S</t>
  </si>
  <si>
    <t>Poplatok za skladovanie - iné odpady zo stavieb a demolácií (17 09), ostatné</t>
  </si>
  <si>
    <t>690801678</t>
  </si>
  <si>
    <t>99</t>
  </si>
  <si>
    <t>Presun hmôt HSV</t>
  </si>
  <si>
    <t>39</t>
  </si>
  <si>
    <t>999281111.S</t>
  </si>
  <si>
    <t>Presun hmôt pre opravy a údržbu objektov vrátane vonkajších plášťov výšky do 25 m</t>
  </si>
  <si>
    <t>318428534</t>
  </si>
  <si>
    <t>PSV</t>
  </si>
  <si>
    <t>Práce a dodávky PSV</t>
  </si>
  <si>
    <t>711</t>
  </si>
  <si>
    <t>Izolácie proti vode a vlhkosti</t>
  </si>
  <si>
    <t>40</t>
  </si>
  <si>
    <t>711113304.S</t>
  </si>
  <si>
    <t>Zhotovenie  izolácie proti zemnej vlhkosti na zvislej ploche náterom z tekutej gumy hr. 3 mm</t>
  </si>
  <si>
    <t>-456660300</t>
  </si>
  <si>
    <t>3,0*1,6" dl*v_na výšku 1,5 m pod UT a ,01 m nad UT _stena</t>
  </si>
  <si>
    <t>41</t>
  </si>
  <si>
    <t>M</t>
  </si>
  <si>
    <t>245610003300.S</t>
  </si>
  <si>
    <t>Náterová hydroizolácia, 1-zložková na báze modifikovaných asfaltov, tekutá guma, spotreba 0,5-2,0 kg/m2, 10 kg</t>
  </si>
  <si>
    <t>kg</t>
  </si>
  <si>
    <t>490233348</t>
  </si>
  <si>
    <t>42</t>
  </si>
  <si>
    <t>711113312.S</t>
  </si>
  <si>
    <t>Zhotovenie  izolácie proti zemnej vlhkosti na zvislej ploche náterom z kryštalickej izolácie 2x</t>
  </si>
  <si>
    <t>1534730601</t>
  </si>
  <si>
    <t>3,0*1,6"  dl*v_na výšku 1,5 m pod UT a ,01 m nad UT _stena</t>
  </si>
  <si>
    <t>43</t>
  </si>
  <si>
    <t>245640000100.S</t>
  </si>
  <si>
    <t>Hmota hydroizolačná kryštalická</t>
  </si>
  <si>
    <t>1388703346</t>
  </si>
  <si>
    <t>44</t>
  </si>
  <si>
    <t>711132107.S</t>
  </si>
  <si>
    <t>Zhotovenie izolácie proti zemnej vlhkosti nopovou fóloiu položenou voľne na ploche zvislej</t>
  </si>
  <si>
    <t>1164547280</t>
  </si>
  <si>
    <t>45</t>
  </si>
  <si>
    <t>283230002700.S</t>
  </si>
  <si>
    <t>Nopová HDPE fólia hrúbky 0,5 mm, výška nopu 8 mm, proti zemnej vlhkosti s radónovou ochranou, pre spodnú stavbu</t>
  </si>
  <si>
    <t>181355613</t>
  </si>
  <si>
    <t>4,8*1,15 'Prepočítané koeficientom množstva</t>
  </si>
  <si>
    <t>46</t>
  </si>
  <si>
    <t>711747067.S</t>
  </si>
  <si>
    <t>Zhotovenie detailov oprac.rúr.prestupov pod tesniacou objímkou priemer do 300 mm NAIP</t>
  </si>
  <si>
    <t>-59360421</t>
  </si>
  <si>
    <t>47</t>
  </si>
  <si>
    <t>900520</t>
  </si>
  <si>
    <t>Tesniaca manžeta "C" rozmer 50x200mm, MIVA</t>
  </si>
  <si>
    <t>-2022608039</t>
  </si>
  <si>
    <t>5,88235294117647*1,02 'Prepočítané koeficientom množstva</t>
  </si>
  <si>
    <t>48</t>
  </si>
  <si>
    <t>900830</t>
  </si>
  <si>
    <t>Tesniaca manžeta "C" rozmer 80-90x300mm, MIVA</t>
  </si>
  <si>
    <t>2126809913</t>
  </si>
  <si>
    <t>49</t>
  </si>
  <si>
    <t>711786066.S</t>
  </si>
  <si>
    <t>Zhotovenie tesnenia rúr. prestupov HIZOT tmelom z epoxid. živice a tkaninou priemer do 200 mm</t>
  </si>
  <si>
    <t>-1712081832</t>
  </si>
  <si>
    <t>50</t>
  </si>
  <si>
    <t>235210000400.S</t>
  </si>
  <si>
    <t>Živica epoxidová 2-zložková nízko viskózna</t>
  </si>
  <si>
    <t>-1087201385</t>
  </si>
  <si>
    <t>8*0,33 'Prepočítané koeficientom množstva</t>
  </si>
  <si>
    <t>51</t>
  </si>
  <si>
    <t>998711101.S</t>
  </si>
  <si>
    <t>Presun hmôt pre izoláciu proti vode v objektoch výšky do 6 m</t>
  </si>
  <si>
    <t>-2056826613</t>
  </si>
  <si>
    <t>735</t>
  </si>
  <si>
    <t>Ústredné kúrenie - vykurovacie telesá</t>
  </si>
  <si>
    <t>52</t>
  </si>
  <si>
    <t>735111810.S</t>
  </si>
  <si>
    <t>Demontáž vykurovacieho telesa, uzatvorenie a vypustenie systému, ostatné súvisiace práce komplet</t>
  </si>
  <si>
    <t>-1885333503</t>
  </si>
  <si>
    <t>53</t>
  </si>
  <si>
    <t>735192912.S</t>
  </si>
  <si>
    <t>Vyčistenie, prepláchnutie vykurovacieho telesa, spätná montáž, otvorenie, napustenie systému, ostatné súvisiace práce komplet</t>
  </si>
  <si>
    <t>-333281791</t>
  </si>
  <si>
    <t>784</t>
  </si>
  <si>
    <t>Dokončovacie práce - maľby</t>
  </si>
  <si>
    <t>54</t>
  </si>
  <si>
    <t>784410010.S</t>
  </si>
  <si>
    <t>Oblepenie vypínačov, zásuviek páskou výšky do 3,80 m</t>
  </si>
  <si>
    <t>-1166450357</t>
  </si>
  <si>
    <t>55</t>
  </si>
  <si>
    <t>784410110.S</t>
  </si>
  <si>
    <t>Penetrovanie jednonásobné jemnozrnných podkladov výšky nad 3,80 m</t>
  </si>
  <si>
    <t>374973670</t>
  </si>
  <si>
    <t>5,0*3,0"  dl*v _stena interierova v strojovni</t>
  </si>
  <si>
    <t>56</t>
  </si>
  <si>
    <t>784418012.S</t>
  </si>
  <si>
    <t xml:space="preserve">Zakrývanie podláh a zariadení papierom v miestnostiach </t>
  </si>
  <si>
    <t>2005553486</t>
  </si>
  <si>
    <t>57</t>
  </si>
  <si>
    <t>784422272.S</t>
  </si>
  <si>
    <t>Maľby vápenné základné dvojnásobné, ručne nanášané na jemnozrnný podklad výšky nad 3,80 m</t>
  </si>
  <si>
    <t>-923260763</t>
  </si>
  <si>
    <t>Práce a dodávky M</t>
  </si>
  <si>
    <t>21-M</t>
  </si>
  <si>
    <t xml:space="preserve">Elektromontáže   </t>
  </si>
  <si>
    <t>58</t>
  </si>
  <si>
    <t>210010-05</t>
  </si>
  <si>
    <t>Montáž+dodávka - vodič medený CYKY  450/750 V  3x1,5mm2</t>
  </si>
  <si>
    <t>64</t>
  </si>
  <si>
    <t>799303409</t>
  </si>
  <si>
    <t>59</t>
  </si>
  <si>
    <t>210-10-1003</t>
  </si>
  <si>
    <t>Overenie skutkového stavu elektroinštalačných rozvodov</t>
  </si>
  <si>
    <t>hod</t>
  </si>
  <si>
    <t>488323069</t>
  </si>
  <si>
    <t>60</t>
  </si>
  <si>
    <t>210960511.S</t>
  </si>
  <si>
    <t>Demontáž - krabica odbočná, typ AA 2 štvorhranná 100x100, PZ 16, kovová, vrátane odpojenia vodičov   -0,00006 t</t>
  </si>
  <si>
    <t>1859269000</t>
  </si>
  <si>
    <t>61</t>
  </si>
  <si>
    <t>210961068.S</t>
  </si>
  <si>
    <t>Demontáž na spätnú montáž - domová zásuvka v krabici obyč. alebo do vlhka 10/16 A 250 V 2P + Z</t>
  </si>
  <si>
    <t>257027069</t>
  </si>
  <si>
    <t>62</t>
  </si>
  <si>
    <t>210961165.S</t>
  </si>
  <si>
    <t>Demontáž na spätnú montáž - zásuvka domová nástenná 16 A 400 V 3P + N + Z</t>
  </si>
  <si>
    <t>655831663</t>
  </si>
  <si>
    <t>63</t>
  </si>
  <si>
    <t>220550941.S</t>
  </si>
  <si>
    <t>Demontáž na spätnú montáž - na konštrukciu S, kryt so zásuvkami 24 V-FK 153 35</t>
  </si>
  <si>
    <t>1338054136</t>
  </si>
  <si>
    <t>220260051.S</t>
  </si>
  <si>
    <t>Krabica KO 97 na povrchu, vrátane zhotovenia uchytenia(príchytiek),zhot.otvorov,bez svoriek a zapojenia</t>
  </si>
  <si>
    <t>968352725</t>
  </si>
  <si>
    <t>65</t>
  </si>
  <si>
    <t>E00022797</t>
  </si>
  <si>
    <t>Krabica 114x114x 57 IP66 OBO 2007061 T60 s vývodmi 7xM25</t>
  </si>
  <si>
    <t>KS</t>
  </si>
  <si>
    <t>256</t>
  </si>
  <si>
    <t>1441765268</t>
  </si>
  <si>
    <t>66</t>
  </si>
  <si>
    <t>998921203.S</t>
  </si>
  <si>
    <t>Presun hmôt pre montáž silnoprúdových rozvodov a zariadení v stavbe (objekte) výšky nad 7 do 24 m</t>
  </si>
  <si>
    <t>%</t>
  </si>
  <si>
    <t>-1406893045</t>
  </si>
  <si>
    <t>67</t>
  </si>
  <si>
    <t>MV</t>
  </si>
  <si>
    <t>Murárske výpomoci</t>
  </si>
  <si>
    <t>-987787844</t>
  </si>
  <si>
    <t>68</t>
  </si>
  <si>
    <t>PM</t>
  </si>
  <si>
    <t>Podružný materiál</t>
  </si>
  <si>
    <t>108423594</t>
  </si>
  <si>
    <t>69</t>
  </si>
  <si>
    <t>PPV</t>
  </si>
  <si>
    <t>Podiel pridružených výkonov</t>
  </si>
  <si>
    <t>-1528304005</t>
  </si>
  <si>
    <t>95-M</t>
  </si>
  <si>
    <t>Revízie</t>
  </si>
  <si>
    <t>70</t>
  </si>
  <si>
    <t>950103001.S</t>
  </si>
  <si>
    <t>El. inšt. kontrola stavu el. okruhu vrátane inštal., ovládacích a istiacich prvkov, ale bez pripoj. spotrebičov v priestore bezp. do 5 vývodov</t>
  </si>
  <si>
    <t>obv.</t>
  </si>
  <si>
    <t>-68671569</t>
  </si>
  <si>
    <t>71</t>
  </si>
  <si>
    <t>950107008.S</t>
  </si>
  <si>
    <t>Pomocné práce pri revíziách demontáž a opätovná montáž krytu elektrického prístroja, spotrebiča, inštalačnej krabice</t>
  </si>
  <si>
    <t>1449292089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</si>
</sst>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8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BE5" sqref="BE5:BE34"/>
    </sheetView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 x14ac:dyDescent="0.2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 x14ac:dyDescent="0.2"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S2" s="16" t="s">
        <v>6</v>
      </c>
      <c r="BT2" s="16" t="s">
        <v>7</v>
      </c>
    </row>
    <row r="3" spans="1:74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 x14ac:dyDescent="0.2">
      <c r="B4" s="20"/>
      <c r="C4" s="21"/>
      <c r="D4" s="22" t="s">
        <v>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9</v>
      </c>
      <c r="BE4" s="24" t="s">
        <v>10</v>
      </c>
      <c r="BS4" s="16" t="s">
        <v>11</v>
      </c>
    </row>
    <row r="5" spans="1:74" s="1" customFormat="1" ht="12" customHeight="1" x14ac:dyDescent="0.2">
      <c r="B5" s="20"/>
      <c r="C5" s="21"/>
      <c r="D5" s="25" t="s">
        <v>12</v>
      </c>
      <c r="E5" s="21"/>
      <c r="F5" s="21"/>
      <c r="G5" s="21"/>
      <c r="H5" s="21"/>
      <c r="I5" s="21"/>
      <c r="J5" s="21"/>
      <c r="K5" s="238" t="s">
        <v>13</v>
      </c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1"/>
      <c r="AQ5" s="21"/>
      <c r="AR5" s="19"/>
      <c r="BE5" s="235" t="s">
        <v>14</v>
      </c>
      <c r="BS5" s="16" t="s">
        <v>6</v>
      </c>
    </row>
    <row r="6" spans="1:74" s="1" customFormat="1" ht="36.950000000000003" customHeight="1" x14ac:dyDescent="0.2">
      <c r="B6" s="20"/>
      <c r="C6" s="21"/>
      <c r="D6" s="27" t="s">
        <v>15</v>
      </c>
      <c r="E6" s="21"/>
      <c r="F6" s="21"/>
      <c r="G6" s="21"/>
      <c r="H6" s="21"/>
      <c r="I6" s="21"/>
      <c r="J6" s="21"/>
      <c r="K6" s="240" t="s">
        <v>16</v>
      </c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1"/>
      <c r="AQ6" s="21"/>
      <c r="AR6" s="19"/>
      <c r="BE6" s="236"/>
      <c r="BS6" s="16" t="s">
        <v>6</v>
      </c>
    </row>
    <row r="7" spans="1:74" s="1" customFormat="1" ht="12" customHeight="1" x14ac:dyDescent="0.2">
      <c r="B7" s="20"/>
      <c r="C7" s="21"/>
      <c r="D7" s="28" t="s">
        <v>17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18</v>
      </c>
      <c r="AL7" s="21"/>
      <c r="AM7" s="21"/>
      <c r="AN7" s="26" t="s">
        <v>1</v>
      </c>
      <c r="AO7" s="21"/>
      <c r="AP7" s="21"/>
      <c r="AQ7" s="21"/>
      <c r="AR7" s="19"/>
      <c r="BE7" s="236"/>
      <c r="BS7" s="16" t="s">
        <v>6</v>
      </c>
    </row>
    <row r="8" spans="1:74" s="1" customFormat="1" ht="12" customHeight="1" x14ac:dyDescent="0.2">
      <c r="B8" s="20"/>
      <c r="C8" s="21"/>
      <c r="D8" s="28" t="s">
        <v>19</v>
      </c>
      <c r="E8" s="21"/>
      <c r="F8" s="21"/>
      <c r="G8" s="21"/>
      <c r="H8" s="21"/>
      <c r="I8" s="21"/>
      <c r="J8" s="21"/>
      <c r="K8" s="26" t="s">
        <v>20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21</v>
      </c>
      <c r="AL8" s="21"/>
      <c r="AM8" s="21"/>
      <c r="AN8" s="29" t="s">
        <v>22</v>
      </c>
      <c r="AO8" s="21"/>
      <c r="AP8" s="21"/>
      <c r="AQ8" s="21"/>
      <c r="AR8" s="19"/>
      <c r="BE8" s="236"/>
      <c r="BS8" s="16" t="s">
        <v>6</v>
      </c>
    </row>
    <row r="9" spans="1:74" s="1" customFormat="1" ht="14.45" customHeight="1" x14ac:dyDescent="0.2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36"/>
      <c r="BS9" s="16" t="s">
        <v>6</v>
      </c>
    </row>
    <row r="10" spans="1:74" s="1" customFormat="1" ht="12" customHeight="1" x14ac:dyDescent="0.2">
      <c r="B10" s="20"/>
      <c r="C10" s="21"/>
      <c r="D10" s="28" t="s">
        <v>23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24</v>
      </c>
      <c r="AL10" s="21"/>
      <c r="AM10" s="21"/>
      <c r="AN10" s="26" t="s">
        <v>1</v>
      </c>
      <c r="AO10" s="21"/>
      <c r="AP10" s="21"/>
      <c r="AQ10" s="21"/>
      <c r="AR10" s="19"/>
      <c r="BE10" s="236"/>
      <c r="BS10" s="16" t="s">
        <v>6</v>
      </c>
    </row>
    <row r="11" spans="1:74" s="1" customFormat="1" ht="18.399999999999999" customHeight="1" x14ac:dyDescent="0.2">
      <c r="B11" s="20"/>
      <c r="C11" s="21"/>
      <c r="D11" s="21"/>
      <c r="E11" s="26" t="s">
        <v>25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236"/>
      <c r="BS11" s="16" t="s">
        <v>6</v>
      </c>
    </row>
    <row r="12" spans="1:74" s="1" customFormat="1" ht="6.95" customHeight="1" x14ac:dyDescent="0.2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36"/>
      <c r="BS12" s="16" t="s">
        <v>6</v>
      </c>
    </row>
    <row r="13" spans="1:74" s="1" customFormat="1" ht="12" customHeight="1" x14ac:dyDescent="0.2">
      <c r="B13" s="20"/>
      <c r="C13" s="21"/>
      <c r="D13" s="28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24</v>
      </c>
      <c r="AL13" s="21"/>
      <c r="AM13" s="21"/>
      <c r="AN13" s="30" t="s">
        <v>28</v>
      </c>
      <c r="AO13" s="21"/>
      <c r="AP13" s="21"/>
      <c r="AQ13" s="21"/>
      <c r="AR13" s="19"/>
      <c r="BE13" s="236"/>
      <c r="BS13" s="16" t="s">
        <v>6</v>
      </c>
    </row>
    <row r="14" spans="1:74" ht="12.75" x14ac:dyDescent="0.2">
      <c r="B14" s="20"/>
      <c r="C14" s="21"/>
      <c r="D14" s="21"/>
      <c r="E14" s="241" t="s">
        <v>28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8" t="s">
        <v>26</v>
      </c>
      <c r="AL14" s="21"/>
      <c r="AM14" s="21"/>
      <c r="AN14" s="30" t="s">
        <v>28</v>
      </c>
      <c r="AO14" s="21"/>
      <c r="AP14" s="21"/>
      <c r="AQ14" s="21"/>
      <c r="AR14" s="19"/>
      <c r="BE14" s="236"/>
      <c r="BS14" s="16" t="s">
        <v>6</v>
      </c>
    </row>
    <row r="15" spans="1:74" s="1" customFormat="1" ht="6.95" customHeight="1" x14ac:dyDescent="0.2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36"/>
      <c r="BS15" s="16" t="s">
        <v>4</v>
      </c>
    </row>
    <row r="16" spans="1:74" s="1" customFormat="1" ht="12" customHeight="1" x14ac:dyDescent="0.2">
      <c r="B16" s="20"/>
      <c r="C16" s="21"/>
      <c r="D16" s="28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24</v>
      </c>
      <c r="AL16" s="21"/>
      <c r="AM16" s="21"/>
      <c r="AN16" s="26" t="s">
        <v>1</v>
      </c>
      <c r="AO16" s="21"/>
      <c r="AP16" s="21"/>
      <c r="AQ16" s="21"/>
      <c r="AR16" s="19"/>
      <c r="BE16" s="236"/>
      <c r="BS16" s="16" t="s">
        <v>4</v>
      </c>
    </row>
    <row r="17" spans="1:71" s="1" customFormat="1" ht="18.399999999999999" customHeight="1" x14ac:dyDescent="0.2">
      <c r="B17" s="20"/>
      <c r="C17" s="21"/>
      <c r="D17" s="21"/>
      <c r="E17" s="26" t="s">
        <v>30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236"/>
      <c r="BS17" s="16" t="s">
        <v>31</v>
      </c>
    </row>
    <row r="18" spans="1:71" s="1" customFormat="1" ht="6.95" customHeight="1" x14ac:dyDescent="0.2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36"/>
      <c r="BS18" s="16" t="s">
        <v>6</v>
      </c>
    </row>
    <row r="19" spans="1:71" s="1" customFormat="1" ht="12" customHeight="1" x14ac:dyDescent="0.2">
      <c r="B19" s="20"/>
      <c r="C19" s="21"/>
      <c r="D19" s="28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24</v>
      </c>
      <c r="AL19" s="21"/>
      <c r="AM19" s="21"/>
      <c r="AN19" s="26" t="s">
        <v>1</v>
      </c>
      <c r="AO19" s="21"/>
      <c r="AP19" s="21"/>
      <c r="AQ19" s="21"/>
      <c r="AR19" s="19"/>
      <c r="BE19" s="236"/>
      <c r="BS19" s="16" t="s">
        <v>6</v>
      </c>
    </row>
    <row r="20" spans="1:71" s="1" customFormat="1" ht="18.399999999999999" customHeight="1" x14ac:dyDescent="0.2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236"/>
      <c r="BS20" s="16" t="s">
        <v>31</v>
      </c>
    </row>
    <row r="21" spans="1:71" s="1" customFormat="1" ht="6.95" customHeight="1" x14ac:dyDescent="0.2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36"/>
    </row>
    <row r="22" spans="1:71" s="1" customFormat="1" ht="12" customHeight="1" x14ac:dyDescent="0.2">
      <c r="B22" s="20"/>
      <c r="C22" s="21"/>
      <c r="D22" s="28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36"/>
    </row>
    <row r="23" spans="1:71" s="1" customFormat="1" ht="16.5" customHeight="1" x14ac:dyDescent="0.2">
      <c r="B23" s="20"/>
      <c r="C23" s="21"/>
      <c r="D23" s="21"/>
      <c r="E23" s="243" t="s">
        <v>1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1"/>
      <c r="AP23" s="21"/>
      <c r="AQ23" s="21"/>
      <c r="AR23" s="19"/>
      <c r="BE23" s="236"/>
    </row>
    <row r="24" spans="1:71" s="1" customFormat="1" ht="6.95" customHeight="1" x14ac:dyDescent="0.2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36"/>
    </row>
    <row r="25" spans="1:71" s="1" customFormat="1" ht="6.95" customHeight="1" x14ac:dyDescent="0.2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36"/>
    </row>
    <row r="26" spans="1:71" s="2" customFormat="1" ht="25.9" customHeight="1" x14ac:dyDescent="0.2">
      <c r="A26" s="33"/>
      <c r="B26" s="34"/>
      <c r="C26" s="35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44">
        <f>ROUND(AG94,2)</f>
        <v>0</v>
      </c>
      <c r="AL26" s="245"/>
      <c r="AM26" s="245"/>
      <c r="AN26" s="245"/>
      <c r="AO26" s="245"/>
      <c r="AP26" s="35"/>
      <c r="AQ26" s="35"/>
      <c r="AR26" s="38"/>
      <c r="BE26" s="236"/>
    </row>
    <row r="27" spans="1:71" s="2" customFormat="1" ht="6.95" customHeight="1" x14ac:dyDescent="0.2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36"/>
    </row>
    <row r="28" spans="1:71" s="2" customFormat="1" ht="12.75" x14ac:dyDescent="0.2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46" t="s">
        <v>36</v>
      </c>
      <c r="M28" s="246"/>
      <c r="N28" s="246"/>
      <c r="O28" s="246"/>
      <c r="P28" s="246"/>
      <c r="Q28" s="35"/>
      <c r="R28" s="35"/>
      <c r="S28" s="35"/>
      <c r="T28" s="35"/>
      <c r="U28" s="35"/>
      <c r="V28" s="35"/>
      <c r="W28" s="246" t="s">
        <v>37</v>
      </c>
      <c r="X28" s="246"/>
      <c r="Y28" s="246"/>
      <c r="Z28" s="246"/>
      <c r="AA28" s="246"/>
      <c r="AB28" s="246"/>
      <c r="AC28" s="246"/>
      <c r="AD28" s="246"/>
      <c r="AE28" s="246"/>
      <c r="AF28" s="35"/>
      <c r="AG28" s="35"/>
      <c r="AH28" s="35"/>
      <c r="AI28" s="35"/>
      <c r="AJ28" s="35"/>
      <c r="AK28" s="246" t="s">
        <v>38</v>
      </c>
      <c r="AL28" s="246"/>
      <c r="AM28" s="246"/>
      <c r="AN28" s="246"/>
      <c r="AO28" s="246"/>
      <c r="AP28" s="35"/>
      <c r="AQ28" s="35"/>
      <c r="AR28" s="38"/>
      <c r="BE28" s="236"/>
    </row>
    <row r="29" spans="1:71" s="3" customFormat="1" ht="14.45" customHeight="1" x14ac:dyDescent="0.2">
      <c r="B29" s="39"/>
      <c r="C29" s="40"/>
      <c r="D29" s="28" t="s">
        <v>39</v>
      </c>
      <c r="E29" s="40"/>
      <c r="F29" s="28" t="s">
        <v>40</v>
      </c>
      <c r="G29" s="40"/>
      <c r="H29" s="40"/>
      <c r="I29" s="40"/>
      <c r="J29" s="40"/>
      <c r="K29" s="40"/>
      <c r="L29" s="249">
        <v>0.2</v>
      </c>
      <c r="M29" s="248"/>
      <c r="N29" s="248"/>
      <c r="O29" s="248"/>
      <c r="P29" s="248"/>
      <c r="Q29" s="40"/>
      <c r="R29" s="40"/>
      <c r="S29" s="40"/>
      <c r="T29" s="40"/>
      <c r="U29" s="40"/>
      <c r="V29" s="40"/>
      <c r="W29" s="247">
        <f>ROUND(AZ94, 2)</f>
        <v>0</v>
      </c>
      <c r="X29" s="248"/>
      <c r="Y29" s="248"/>
      <c r="Z29" s="248"/>
      <c r="AA29" s="248"/>
      <c r="AB29" s="248"/>
      <c r="AC29" s="248"/>
      <c r="AD29" s="248"/>
      <c r="AE29" s="248"/>
      <c r="AF29" s="40"/>
      <c r="AG29" s="40"/>
      <c r="AH29" s="40"/>
      <c r="AI29" s="40"/>
      <c r="AJ29" s="40"/>
      <c r="AK29" s="247">
        <f>ROUND(AV94, 2)</f>
        <v>0</v>
      </c>
      <c r="AL29" s="248"/>
      <c r="AM29" s="248"/>
      <c r="AN29" s="248"/>
      <c r="AO29" s="248"/>
      <c r="AP29" s="40"/>
      <c r="AQ29" s="40"/>
      <c r="AR29" s="41"/>
      <c r="BE29" s="237"/>
    </row>
    <row r="30" spans="1:71" s="3" customFormat="1" ht="14.45" customHeight="1" x14ac:dyDescent="0.2">
      <c r="B30" s="39"/>
      <c r="C30" s="40"/>
      <c r="D30" s="40"/>
      <c r="E30" s="40"/>
      <c r="F30" s="28" t="s">
        <v>41</v>
      </c>
      <c r="G30" s="40"/>
      <c r="H30" s="40"/>
      <c r="I30" s="40"/>
      <c r="J30" s="40"/>
      <c r="K30" s="40"/>
      <c r="L30" s="249">
        <v>0.2</v>
      </c>
      <c r="M30" s="248"/>
      <c r="N30" s="248"/>
      <c r="O30" s="248"/>
      <c r="P30" s="248"/>
      <c r="Q30" s="40"/>
      <c r="R30" s="40"/>
      <c r="S30" s="40"/>
      <c r="T30" s="40"/>
      <c r="U30" s="40"/>
      <c r="V30" s="40"/>
      <c r="W30" s="247">
        <f>ROUND(BA94, 2)</f>
        <v>0</v>
      </c>
      <c r="X30" s="248"/>
      <c r="Y30" s="248"/>
      <c r="Z30" s="248"/>
      <c r="AA30" s="248"/>
      <c r="AB30" s="248"/>
      <c r="AC30" s="248"/>
      <c r="AD30" s="248"/>
      <c r="AE30" s="248"/>
      <c r="AF30" s="40"/>
      <c r="AG30" s="40"/>
      <c r="AH30" s="40"/>
      <c r="AI30" s="40"/>
      <c r="AJ30" s="40"/>
      <c r="AK30" s="247">
        <f>ROUND(AW94, 2)</f>
        <v>0</v>
      </c>
      <c r="AL30" s="248"/>
      <c r="AM30" s="248"/>
      <c r="AN30" s="248"/>
      <c r="AO30" s="248"/>
      <c r="AP30" s="40"/>
      <c r="AQ30" s="40"/>
      <c r="AR30" s="41"/>
      <c r="BE30" s="237"/>
    </row>
    <row r="31" spans="1:71" s="3" customFormat="1" ht="14.45" hidden="1" customHeight="1" x14ac:dyDescent="0.2">
      <c r="B31" s="39"/>
      <c r="C31" s="40"/>
      <c r="D31" s="40"/>
      <c r="E31" s="40"/>
      <c r="F31" s="28" t="s">
        <v>42</v>
      </c>
      <c r="G31" s="40"/>
      <c r="H31" s="40"/>
      <c r="I31" s="40"/>
      <c r="J31" s="40"/>
      <c r="K31" s="40"/>
      <c r="L31" s="249">
        <v>0.2</v>
      </c>
      <c r="M31" s="248"/>
      <c r="N31" s="248"/>
      <c r="O31" s="248"/>
      <c r="P31" s="248"/>
      <c r="Q31" s="40"/>
      <c r="R31" s="40"/>
      <c r="S31" s="40"/>
      <c r="T31" s="40"/>
      <c r="U31" s="40"/>
      <c r="V31" s="40"/>
      <c r="W31" s="247">
        <f>ROUND(BB94, 2)</f>
        <v>0</v>
      </c>
      <c r="X31" s="248"/>
      <c r="Y31" s="248"/>
      <c r="Z31" s="248"/>
      <c r="AA31" s="248"/>
      <c r="AB31" s="248"/>
      <c r="AC31" s="248"/>
      <c r="AD31" s="248"/>
      <c r="AE31" s="248"/>
      <c r="AF31" s="40"/>
      <c r="AG31" s="40"/>
      <c r="AH31" s="40"/>
      <c r="AI31" s="40"/>
      <c r="AJ31" s="40"/>
      <c r="AK31" s="247">
        <v>0</v>
      </c>
      <c r="AL31" s="248"/>
      <c r="AM31" s="248"/>
      <c r="AN31" s="248"/>
      <c r="AO31" s="248"/>
      <c r="AP31" s="40"/>
      <c r="AQ31" s="40"/>
      <c r="AR31" s="41"/>
      <c r="BE31" s="237"/>
    </row>
    <row r="32" spans="1:71" s="3" customFormat="1" ht="14.45" hidden="1" customHeight="1" x14ac:dyDescent="0.2">
      <c r="B32" s="39"/>
      <c r="C32" s="40"/>
      <c r="D32" s="40"/>
      <c r="E32" s="40"/>
      <c r="F32" s="28" t="s">
        <v>43</v>
      </c>
      <c r="G32" s="40"/>
      <c r="H32" s="40"/>
      <c r="I32" s="40"/>
      <c r="J32" s="40"/>
      <c r="K32" s="40"/>
      <c r="L32" s="249">
        <v>0.2</v>
      </c>
      <c r="M32" s="248"/>
      <c r="N32" s="248"/>
      <c r="O32" s="248"/>
      <c r="P32" s="248"/>
      <c r="Q32" s="40"/>
      <c r="R32" s="40"/>
      <c r="S32" s="40"/>
      <c r="T32" s="40"/>
      <c r="U32" s="40"/>
      <c r="V32" s="40"/>
      <c r="W32" s="247">
        <f>ROUND(BC94, 2)</f>
        <v>0</v>
      </c>
      <c r="X32" s="248"/>
      <c r="Y32" s="248"/>
      <c r="Z32" s="248"/>
      <c r="AA32" s="248"/>
      <c r="AB32" s="248"/>
      <c r="AC32" s="248"/>
      <c r="AD32" s="248"/>
      <c r="AE32" s="248"/>
      <c r="AF32" s="40"/>
      <c r="AG32" s="40"/>
      <c r="AH32" s="40"/>
      <c r="AI32" s="40"/>
      <c r="AJ32" s="40"/>
      <c r="AK32" s="247">
        <v>0</v>
      </c>
      <c r="AL32" s="248"/>
      <c r="AM32" s="248"/>
      <c r="AN32" s="248"/>
      <c r="AO32" s="248"/>
      <c r="AP32" s="40"/>
      <c r="AQ32" s="40"/>
      <c r="AR32" s="41"/>
      <c r="BE32" s="237"/>
    </row>
    <row r="33" spans="1:57" s="3" customFormat="1" ht="14.45" hidden="1" customHeight="1" x14ac:dyDescent="0.2">
      <c r="B33" s="39"/>
      <c r="C33" s="40"/>
      <c r="D33" s="40"/>
      <c r="E33" s="40"/>
      <c r="F33" s="28" t="s">
        <v>44</v>
      </c>
      <c r="G33" s="40"/>
      <c r="H33" s="40"/>
      <c r="I33" s="40"/>
      <c r="J33" s="40"/>
      <c r="K33" s="40"/>
      <c r="L33" s="249">
        <v>0</v>
      </c>
      <c r="M33" s="248"/>
      <c r="N33" s="248"/>
      <c r="O33" s="248"/>
      <c r="P33" s="248"/>
      <c r="Q33" s="40"/>
      <c r="R33" s="40"/>
      <c r="S33" s="40"/>
      <c r="T33" s="40"/>
      <c r="U33" s="40"/>
      <c r="V33" s="40"/>
      <c r="W33" s="247">
        <f>ROUND(BD94, 2)</f>
        <v>0</v>
      </c>
      <c r="X33" s="248"/>
      <c r="Y33" s="248"/>
      <c r="Z33" s="248"/>
      <c r="AA33" s="248"/>
      <c r="AB33" s="248"/>
      <c r="AC33" s="248"/>
      <c r="AD33" s="248"/>
      <c r="AE33" s="248"/>
      <c r="AF33" s="40"/>
      <c r="AG33" s="40"/>
      <c r="AH33" s="40"/>
      <c r="AI33" s="40"/>
      <c r="AJ33" s="40"/>
      <c r="AK33" s="247">
        <v>0</v>
      </c>
      <c r="AL33" s="248"/>
      <c r="AM33" s="248"/>
      <c r="AN33" s="248"/>
      <c r="AO33" s="248"/>
      <c r="AP33" s="40"/>
      <c r="AQ33" s="40"/>
      <c r="AR33" s="41"/>
      <c r="BE33" s="237"/>
    </row>
    <row r="34" spans="1:57" s="2" customFormat="1" ht="6.95" customHeight="1" x14ac:dyDescent="0.2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36"/>
    </row>
    <row r="35" spans="1:57" s="2" customFormat="1" ht="25.9" customHeight="1" x14ac:dyDescent="0.2">
      <c r="A35" s="33"/>
      <c r="B35" s="34"/>
      <c r="C35" s="42"/>
      <c r="D35" s="43" t="s">
        <v>45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46</v>
      </c>
      <c r="U35" s="44"/>
      <c r="V35" s="44"/>
      <c r="W35" s="44"/>
      <c r="X35" s="250" t="s">
        <v>47</v>
      </c>
      <c r="Y35" s="251"/>
      <c r="Z35" s="251"/>
      <c r="AA35" s="251"/>
      <c r="AB35" s="251"/>
      <c r="AC35" s="44"/>
      <c r="AD35" s="44"/>
      <c r="AE35" s="44"/>
      <c r="AF35" s="44"/>
      <c r="AG35" s="44"/>
      <c r="AH35" s="44"/>
      <c r="AI35" s="44"/>
      <c r="AJ35" s="44"/>
      <c r="AK35" s="252">
        <f>SUM(AK26:AK33)</f>
        <v>0</v>
      </c>
      <c r="AL35" s="251"/>
      <c r="AM35" s="251"/>
      <c r="AN35" s="251"/>
      <c r="AO35" s="253"/>
      <c r="AP35" s="42"/>
      <c r="AQ35" s="42"/>
      <c r="AR35" s="38"/>
      <c r="BE35" s="33"/>
    </row>
    <row r="36" spans="1:57" s="2" customFormat="1" ht="6.95" customHeight="1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 x14ac:dyDescent="0.2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 x14ac:dyDescent="0.2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 x14ac:dyDescent="0.2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 x14ac:dyDescent="0.2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 x14ac:dyDescent="0.2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 x14ac:dyDescent="0.2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 x14ac:dyDescent="0.2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 x14ac:dyDescent="0.2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 x14ac:dyDescent="0.2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 x14ac:dyDescent="0.2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 x14ac:dyDescent="0.2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 x14ac:dyDescent="0.2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 x14ac:dyDescent="0.2">
      <c r="B49" s="46"/>
      <c r="C49" s="47"/>
      <c r="D49" s="48" t="s">
        <v>48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49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 x14ac:dyDescent="0.2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 x14ac:dyDescent="0.2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 x14ac:dyDescent="0.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 x14ac:dyDescent="0.2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 x14ac:dyDescent="0.2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 x14ac:dyDescent="0.2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 x14ac:dyDescent="0.2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 x14ac:dyDescent="0.2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 x14ac:dyDescent="0.2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 x14ac:dyDescent="0.2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 x14ac:dyDescent="0.2">
      <c r="A60" s="33"/>
      <c r="B60" s="34"/>
      <c r="C60" s="35"/>
      <c r="D60" s="51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50</v>
      </c>
      <c r="AI60" s="37"/>
      <c r="AJ60" s="37"/>
      <c r="AK60" s="37"/>
      <c r="AL60" s="37"/>
      <c r="AM60" s="51" t="s">
        <v>51</v>
      </c>
      <c r="AN60" s="37"/>
      <c r="AO60" s="37"/>
      <c r="AP60" s="35"/>
      <c r="AQ60" s="35"/>
      <c r="AR60" s="38"/>
      <c r="BE60" s="33"/>
    </row>
    <row r="61" spans="1:57" ht="11.25" x14ac:dyDescent="0.2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 x14ac:dyDescent="0.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 x14ac:dyDescent="0.2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 x14ac:dyDescent="0.2">
      <c r="A64" s="33"/>
      <c r="B64" s="34"/>
      <c r="C64" s="35"/>
      <c r="D64" s="48" t="s">
        <v>52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53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.25" x14ac:dyDescent="0.2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 x14ac:dyDescent="0.2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 x14ac:dyDescent="0.2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 x14ac:dyDescent="0.2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 x14ac:dyDescent="0.2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 x14ac:dyDescent="0.2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 x14ac:dyDescent="0.2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 x14ac:dyDescent="0.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 x14ac:dyDescent="0.2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 x14ac:dyDescent="0.2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 x14ac:dyDescent="0.2">
      <c r="A75" s="33"/>
      <c r="B75" s="34"/>
      <c r="C75" s="35"/>
      <c r="D75" s="51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50</v>
      </c>
      <c r="AI75" s="37"/>
      <c r="AJ75" s="37"/>
      <c r="AK75" s="37"/>
      <c r="AL75" s="37"/>
      <c r="AM75" s="51" t="s">
        <v>51</v>
      </c>
      <c r="AN75" s="37"/>
      <c r="AO75" s="37"/>
      <c r="AP75" s="35"/>
      <c r="AQ75" s="35"/>
      <c r="AR75" s="38"/>
      <c r="BE75" s="33"/>
    </row>
    <row r="76" spans="1:57" s="2" customFormat="1" ht="11.25" x14ac:dyDescent="0.2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 x14ac:dyDescent="0.2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0" s="2" customFormat="1" ht="6.95" customHeight="1" x14ac:dyDescent="0.2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0" s="2" customFormat="1" ht="24.95" customHeight="1" x14ac:dyDescent="0.2">
      <c r="A82" s="33"/>
      <c r="B82" s="34"/>
      <c r="C82" s="22" t="s">
        <v>54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0" s="2" customFormat="1" ht="6.95" customHeight="1" x14ac:dyDescent="0.2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0" s="4" customFormat="1" ht="12" customHeight="1" x14ac:dyDescent="0.2">
      <c r="B84" s="57"/>
      <c r="C84" s="28" t="s">
        <v>12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BSK_2021_05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0" s="5" customFormat="1" ht="36.950000000000003" customHeight="1" x14ac:dyDescent="0.2">
      <c r="B85" s="60"/>
      <c r="C85" s="61" t="s">
        <v>15</v>
      </c>
      <c r="D85" s="62"/>
      <c r="E85" s="62"/>
      <c r="F85" s="62"/>
      <c r="G85" s="62"/>
      <c r="H85" s="62"/>
      <c r="I85" s="62"/>
      <c r="J85" s="62"/>
      <c r="K85" s="62"/>
      <c r="L85" s="254" t="str">
        <f>K6</f>
        <v>Sanácia múru v suteréne</v>
      </c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62"/>
      <c r="AQ85" s="62"/>
      <c r="AR85" s="63"/>
    </row>
    <row r="86" spans="1:90" s="2" customFormat="1" ht="6.95" customHeight="1" x14ac:dyDescent="0.2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0" s="2" customFormat="1" ht="12" customHeight="1" x14ac:dyDescent="0.2">
      <c r="A87" s="33"/>
      <c r="B87" s="34"/>
      <c r="C87" s="28" t="s">
        <v>19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DSS pre deti a dospelých INTEGRA, Tylova 21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21</v>
      </c>
      <c r="AJ87" s="35"/>
      <c r="AK87" s="35"/>
      <c r="AL87" s="35"/>
      <c r="AM87" s="256" t="str">
        <f>IF(AN8= "","",AN8)</f>
        <v>25.5.2021</v>
      </c>
      <c r="AN87" s="256"/>
      <c r="AO87" s="35"/>
      <c r="AP87" s="35"/>
      <c r="AQ87" s="35"/>
      <c r="AR87" s="38"/>
      <c r="BE87" s="33"/>
    </row>
    <row r="88" spans="1:90" s="2" customFormat="1" ht="6.95" customHeight="1" x14ac:dyDescent="0.2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0" s="2" customFormat="1" ht="15.2" customHeight="1" x14ac:dyDescent="0.2">
      <c r="A89" s="33"/>
      <c r="B89" s="34"/>
      <c r="C89" s="28" t="s">
        <v>23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DSS pre deti a dospelých INTEGRA, Tylova 21, BA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29</v>
      </c>
      <c r="AJ89" s="35"/>
      <c r="AK89" s="35"/>
      <c r="AL89" s="35"/>
      <c r="AM89" s="257" t="str">
        <f>IF(E17="","",E17)</f>
        <v xml:space="preserve"> </v>
      </c>
      <c r="AN89" s="258"/>
      <c r="AO89" s="258"/>
      <c r="AP89" s="258"/>
      <c r="AQ89" s="35"/>
      <c r="AR89" s="38"/>
      <c r="AS89" s="259" t="s">
        <v>55</v>
      </c>
      <c r="AT89" s="260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0" s="2" customFormat="1" ht="15.2" customHeight="1" x14ac:dyDescent="0.2">
      <c r="A90" s="33"/>
      <c r="B90" s="34"/>
      <c r="C90" s="28" t="s">
        <v>27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32</v>
      </c>
      <c r="AJ90" s="35"/>
      <c r="AK90" s="35"/>
      <c r="AL90" s="35"/>
      <c r="AM90" s="257" t="str">
        <f>IF(E20="","",E20)</f>
        <v>Ing. Stanislava Jókayová</v>
      </c>
      <c r="AN90" s="258"/>
      <c r="AO90" s="258"/>
      <c r="AP90" s="258"/>
      <c r="AQ90" s="35"/>
      <c r="AR90" s="38"/>
      <c r="AS90" s="261"/>
      <c r="AT90" s="262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0" s="2" customFormat="1" ht="10.9" customHeight="1" x14ac:dyDescent="0.2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63"/>
      <c r="AT91" s="264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0" s="2" customFormat="1" ht="29.25" customHeight="1" x14ac:dyDescent="0.2">
      <c r="A92" s="33"/>
      <c r="B92" s="34"/>
      <c r="C92" s="265" t="s">
        <v>56</v>
      </c>
      <c r="D92" s="266"/>
      <c r="E92" s="266"/>
      <c r="F92" s="266"/>
      <c r="G92" s="266"/>
      <c r="H92" s="72"/>
      <c r="I92" s="267" t="s">
        <v>57</v>
      </c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268" t="s">
        <v>58</v>
      </c>
      <c r="AH92" s="266"/>
      <c r="AI92" s="266"/>
      <c r="AJ92" s="266"/>
      <c r="AK92" s="266"/>
      <c r="AL92" s="266"/>
      <c r="AM92" s="266"/>
      <c r="AN92" s="267" t="s">
        <v>59</v>
      </c>
      <c r="AO92" s="266"/>
      <c r="AP92" s="269"/>
      <c r="AQ92" s="73" t="s">
        <v>60</v>
      </c>
      <c r="AR92" s="38"/>
      <c r="AS92" s="74" t="s">
        <v>61</v>
      </c>
      <c r="AT92" s="75" t="s">
        <v>62</v>
      </c>
      <c r="AU92" s="75" t="s">
        <v>63</v>
      </c>
      <c r="AV92" s="75" t="s">
        <v>64</v>
      </c>
      <c r="AW92" s="75" t="s">
        <v>65</v>
      </c>
      <c r="AX92" s="75" t="s">
        <v>66</v>
      </c>
      <c r="AY92" s="75" t="s">
        <v>67</v>
      </c>
      <c r="AZ92" s="75" t="s">
        <v>68</v>
      </c>
      <c r="BA92" s="75" t="s">
        <v>69</v>
      </c>
      <c r="BB92" s="75" t="s">
        <v>70</v>
      </c>
      <c r="BC92" s="75" t="s">
        <v>71</v>
      </c>
      <c r="BD92" s="76" t="s">
        <v>72</v>
      </c>
      <c r="BE92" s="33"/>
    </row>
    <row r="93" spans="1:90" s="2" customFormat="1" ht="10.9" customHeight="1" x14ac:dyDescent="0.2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0" s="6" customFormat="1" ht="32.450000000000003" customHeight="1" x14ac:dyDescent="0.2">
      <c r="B94" s="80"/>
      <c r="C94" s="81" t="s">
        <v>73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73">
        <f>ROUND(AG95,2)</f>
        <v>0</v>
      </c>
      <c r="AH94" s="273"/>
      <c r="AI94" s="273"/>
      <c r="AJ94" s="273"/>
      <c r="AK94" s="273"/>
      <c r="AL94" s="273"/>
      <c r="AM94" s="273"/>
      <c r="AN94" s="274">
        <f>SUM(AG94,AT94)</f>
        <v>0</v>
      </c>
      <c r="AO94" s="274"/>
      <c r="AP94" s="274"/>
      <c r="AQ94" s="84" t="s">
        <v>1</v>
      </c>
      <c r="AR94" s="85"/>
      <c r="AS94" s="86">
        <f>ROUND(AS95,2)</f>
        <v>0</v>
      </c>
      <c r="AT94" s="87">
        <f>ROUND(SUM(AV94:AW94),2)</f>
        <v>0</v>
      </c>
      <c r="AU94" s="88">
        <f>ROUND(AU95,5)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ROUND(AZ95,2)</f>
        <v>0</v>
      </c>
      <c r="BA94" s="87">
        <f>ROUND(BA95,2)</f>
        <v>0</v>
      </c>
      <c r="BB94" s="87">
        <f>ROUND(BB95,2)</f>
        <v>0</v>
      </c>
      <c r="BC94" s="87">
        <f>ROUND(BC95,2)</f>
        <v>0</v>
      </c>
      <c r="BD94" s="89">
        <f>ROUND(BD95,2)</f>
        <v>0</v>
      </c>
      <c r="BS94" s="90" t="s">
        <v>74</v>
      </c>
      <c r="BT94" s="90" t="s">
        <v>75</v>
      </c>
      <c r="BV94" s="90" t="s">
        <v>76</v>
      </c>
      <c r="BW94" s="90" t="s">
        <v>5</v>
      </c>
      <c r="BX94" s="90" t="s">
        <v>77</v>
      </c>
      <c r="CL94" s="90" t="s">
        <v>1</v>
      </c>
    </row>
    <row r="95" spans="1:90" s="7" customFormat="1" ht="24.75" customHeight="1" x14ac:dyDescent="0.2">
      <c r="A95" s="91" t="s">
        <v>78</v>
      </c>
      <c r="B95" s="92"/>
      <c r="C95" s="93"/>
      <c r="D95" s="272" t="s">
        <v>13</v>
      </c>
      <c r="E95" s="272"/>
      <c r="F95" s="272"/>
      <c r="G95" s="272"/>
      <c r="H95" s="272"/>
      <c r="I95" s="94"/>
      <c r="J95" s="272" t="s">
        <v>16</v>
      </c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2"/>
      <c r="Z95" s="272"/>
      <c r="AA95" s="272"/>
      <c r="AB95" s="272"/>
      <c r="AC95" s="272"/>
      <c r="AD95" s="272"/>
      <c r="AE95" s="272"/>
      <c r="AF95" s="272"/>
      <c r="AG95" s="270">
        <f>'BSK_2021_05 - Sanácia múr...'!J28</f>
        <v>0</v>
      </c>
      <c r="AH95" s="271"/>
      <c r="AI95" s="271"/>
      <c r="AJ95" s="271"/>
      <c r="AK95" s="271"/>
      <c r="AL95" s="271"/>
      <c r="AM95" s="271"/>
      <c r="AN95" s="270">
        <f>SUM(AG95,AT95)</f>
        <v>0</v>
      </c>
      <c r="AO95" s="271"/>
      <c r="AP95" s="271"/>
      <c r="AQ95" s="95" t="s">
        <v>79</v>
      </c>
      <c r="AR95" s="96"/>
      <c r="AS95" s="97">
        <v>0</v>
      </c>
      <c r="AT95" s="98">
        <f>ROUND(SUM(AV95:AW95),2)</f>
        <v>0</v>
      </c>
      <c r="AU95" s="99">
        <f>'BSK_2021_05 - Sanácia múr...'!P127</f>
        <v>0</v>
      </c>
      <c r="AV95" s="98">
        <f>'BSK_2021_05 - Sanácia múr...'!J31</f>
        <v>0</v>
      </c>
      <c r="AW95" s="98">
        <f>'BSK_2021_05 - Sanácia múr...'!J32</f>
        <v>0</v>
      </c>
      <c r="AX95" s="98">
        <f>'BSK_2021_05 - Sanácia múr...'!J33</f>
        <v>0</v>
      </c>
      <c r="AY95" s="98">
        <f>'BSK_2021_05 - Sanácia múr...'!J34</f>
        <v>0</v>
      </c>
      <c r="AZ95" s="98">
        <f>'BSK_2021_05 - Sanácia múr...'!F31</f>
        <v>0</v>
      </c>
      <c r="BA95" s="98">
        <f>'BSK_2021_05 - Sanácia múr...'!F32</f>
        <v>0</v>
      </c>
      <c r="BB95" s="98">
        <f>'BSK_2021_05 - Sanácia múr...'!F33</f>
        <v>0</v>
      </c>
      <c r="BC95" s="98">
        <f>'BSK_2021_05 - Sanácia múr...'!F34</f>
        <v>0</v>
      </c>
      <c r="BD95" s="100">
        <f>'BSK_2021_05 - Sanácia múr...'!F35</f>
        <v>0</v>
      </c>
      <c r="BT95" s="101" t="s">
        <v>80</v>
      </c>
      <c r="BU95" s="101" t="s">
        <v>81</v>
      </c>
      <c r="BV95" s="101" t="s">
        <v>76</v>
      </c>
      <c r="BW95" s="101" t="s">
        <v>5</v>
      </c>
      <c r="BX95" s="101" t="s">
        <v>77</v>
      </c>
      <c r="CL95" s="101" t="s">
        <v>1</v>
      </c>
    </row>
    <row r="96" spans="1:90" s="2" customFormat="1" ht="30" customHeight="1" x14ac:dyDescent="0.2">
      <c r="A96" s="33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 x14ac:dyDescent="0.2">
      <c r="A97" s="33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vWmOD57qJLqE/sevtCRb4Fk3Xs5umT+VtVn+h+B2ngNp1WyR5+0DE3g7dGN+kJyRy2hpb6GkyRqbCrhZU6FOvA==" saltValue="I+jTto4yap2c2HnCfVukvHQefTIoBOXJdXFU14TvdApHdaA008vcMA1eBo+UnIJKByWDyrBpRmC6l0k9ZxRP2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BSK_2021_05 - Sanácia múr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57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AT2" s="16" t="s">
        <v>5</v>
      </c>
    </row>
    <row r="3" spans="1:46" s="1" customFormat="1" ht="6.95" customHeight="1" x14ac:dyDescent="0.2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9"/>
      <c r="AT3" s="16" t="s">
        <v>75</v>
      </c>
    </row>
    <row r="4" spans="1:46" s="1" customFormat="1" ht="24.95" customHeight="1" x14ac:dyDescent="0.2">
      <c r="B4" s="19"/>
      <c r="D4" s="104" t="s">
        <v>82</v>
      </c>
      <c r="L4" s="19"/>
      <c r="M4" s="105" t="s">
        <v>9</v>
      </c>
      <c r="AT4" s="16" t="s">
        <v>4</v>
      </c>
    </row>
    <row r="5" spans="1:46" s="1" customFormat="1" ht="6.95" customHeight="1" x14ac:dyDescent="0.2">
      <c r="B5" s="19"/>
      <c r="L5" s="19"/>
    </row>
    <row r="6" spans="1:46" s="2" customFormat="1" ht="12" customHeight="1" x14ac:dyDescent="0.2">
      <c r="A6" s="33"/>
      <c r="B6" s="38"/>
      <c r="C6" s="33"/>
      <c r="D6" s="106" t="s">
        <v>15</v>
      </c>
      <c r="E6" s="33"/>
      <c r="F6" s="33"/>
      <c r="G6" s="33"/>
      <c r="H6" s="33"/>
      <c r="I6" s="33"/>
      <c r="J6" s="33"/>
      <c r="K6" s="33"/>
      <c r="L6" s="50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46" s="2" customFormat="1" ht="16.5" customHeight="1" x14ac:dyDescent="0.2">
      <c r="A7" s="33"/>
      <c r="B7" s="38"/>
      <c r="C7" s="33"/>
      <c r="D7" s="33"/>
      <c r="E7" s="276" t="s">
        <v>16</v>
      </c>
      <c r="F7" s="277"/>
      <c r="G7" s="277"/>
      <c r="H7" s="277"/>
      <c r="I7" s="33"/>
      <c r="J7" s="33"/>
      <c r="K7" s="33"/>
      <c r="L7" s="50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46" s="2" customFormat="1" ht="11.25" x14ac:dyDescent="0.2">
      <c r="A8" s="33"/>
      <c r="B8" s="38"/>
      <c r="C8" s="33"/>
      <c r="D8" s="33"/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2" customHeight="1" x14ac:dyDescent="0.2">
      <c r="A9" s="33"/>
      <c r="B9" s="38"/>
      <c r="C9" s="33"/>
      <c r="D9" s="106" t="s">
        <v>17</v>
      </c>
      <c r="E9" s="33"/>
      <c r="F9" s="107" t="s">
        <v>1</v>
      </c>
      <c r="G9" s="33"/>
      <c r="H9" s="33"/>
      <c r="I9" s="106" t="s">
        <v>18</v>
      </c>
      <c r="J9" s="107" t="s">
        <v>1</v>
      </c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 x14ac:dyDescent="0.2">
      <c r="A10" s="33"/>
      <c r="B10" s="38"/>
      <c r="C10" s="33"/>
      <c r="D10" s="106" t="s">
        <v>19</v>
      </c>
      <c r="E10" s="33"/>
      <c r="F10" s="107" t="s">
        <v>20</v>
      </c>
      <c r="G10" s="33"/>
      <c r="H10" s="33"/>
      <c r="I10" s="106" t="s">
        <v>21</v>
      </c>
      <c r="J10" s="108" t="str">
        <f>'Rekapitulácia stavby'!AN8</f>
        <v>25.5.2021</v>
      </c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0.9" customHeight="1" x14ac:dyDescent="0.2">
      <c r="A11" s="33"/>
      <c r="B11" s="38"/>
      <c r="C11" s="33"/>
      <c r="D11" s="33"/>
      <c r="E11" s="33"/>
      <c r="F11" s="33"/>
      <c r="G11" s="33"/>
      <c r="H11" s="33"/>
      <c r="I11" s="33"/>
      <c r="J11" s="33"/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 x14ac:dyDescent="0.2">
      <c r="A12" s="33"/>
      <c r="B12" s="38"/>
      <c r="C12" s="33"/>
      <c r="D12" s="106" t="s">
        <v>23</v>
      </c>
      <c r="E12" s="33"/>
      <c r="F12" s="33"/>
      <c r="G12" s="33"/>
      <c r="H12" s="33"/>
      <c r="I12" s="106" t="s">
        <v>24</v>
      </c>
      <c r="J12" s="107" t="s">
        <v>1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8" customHeight="1" x14ac:dyDescent="0.2">
      <c r="A13" s="33"/>
      <c r="B13" s="38"/>
      <c r="C13" s="33"/>
      <c r="D13" s="33"/>
      <c r="E13" s="107" t="s">
        <v>25</v>
      </c>
      <c r="F13" s="33"/>
      <c r="G13" s="33"/>
      <c r="H13" s="33"/>
      <c r="I13" s="106" t="s">
        <v>26</v>
      </c>
      <c r="J13" s="107" t="s">
        <v>1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6.95" customHeight="1" x14ac:dyDescent="0.2">
      <c r="A14" s="33"/>
      <c r="B14" s="38"/>
      <c r="C14" s="33"/>
      <c r="D14" s="33"/>
      <c r="E14" s="33"/>
      <c r="F14" s="33"/>
      <c r="G14" s="33"/>
      <c r="H14" s="33"/>
      <c r="I14" s="33"/>
      <c r="J14" s="33"/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 x14ac:dyDescent="0.2">
      <c r="A15" s="33"/>
      <c r="B15" s="38"/>
      <c r="C15" s="33"/>
      <c r="D15" s="106" t="s">
        <v>27</v>
      </c>
      <c r="E15" s="33"/>
      <c r="F15" s="33"/>
      <c r="G15" s="33"/>
      <c r="H15" s="33"/>
      <c r="I15" s="106" t="s">
        <v>24</v>
      </c>
      <c r="J15" s="29" t="str">
        <f>'Rekapitulácia stavby'!AN13</f>
        <v>Vyplň údaj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8" customHeight="1" x14ac:dyDescent="0.2">
      <c r="A16" s="33"/>
      <c r="B16" s="38"/>
      <c r="C16" s="33"/>
      <c r="D16" s="33"/>
      <c r="E16" s="278" t="str">
        <f>'Rekapitulácia stavby'!E14</f>
        <v>Vyplň údaj</v>
      </c>
      <c r="F16" s="279"/>
      <c r="G16" s="279"/>
      <c r="H16" s="279"/>
      <c r="I16" s="106" t="s">
        <v>26</v>
      </c>
      <c r="J16" s="29" t="str">
        <f>'Rekapitulácia stavby'!AN14</f>
        <v>Vyplň údaj</v>
      </c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6.95" customHeight="1" x14ac:dyDescent="0.2">
      <c r="A17" s="33"/>
      <c r="B17" s="38"/>
      <c r="C17" s="33"/>
      <c r="D17" s="33"/>
      <c r="E17" s="33"/>
      <c r="F17" s="33"/>
      <c r="G17" s="33"/>
      <c r="H17" s="33"/>
      <c r="I17" s="33"/>
      <c r="J17" s="33"/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 x14ac:dyDescent="0.2">
      <c r="A18" s="33"/>
      <c r="B18" s="38"/>
      <c r="C18" s="33"/>
      <c r="D18" s="106" t="s">
        <v>29</v>
      </c>
      <c r="E18" s="33"/>
      <c r="F18" s="33"/>
      <c r="G18" s="33"/>
      <c r="H18" s="33"/>
      <c r="I18" s="106" t="s">
        <v>24</v>
      </c>
      <c r="J18" s="107" t="str">
        <f>IF('Rekapitulácia stavby'!AN16="","",'Rekapitulácia stavby'!AN16)</f>
        <v/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 x14ac:dyDescent="0.2">
      <c r="A19" s="33"/>
      <c r="B19" s="38"/>
      <c r="C19" s="33"/>
      <c r="D19" s="33"/>
      <c r="E19" s="107" t="str">
        <f>IF('Rekapitulácia stavby'!E17="","",'Rekapitulácia stavby'!E17)</f>
        <v xml:space="preserve"> </v>
      </c>
      <c r="F19" s="33"/>
      <c r="G19" s="33"/>
      <c r="H19" s="33"/>
      <c r="I19" s="106" t="s">
        <v>26</v>
      </c>
      <c r="J19" s="107" t="str">
        <f>IF('Rekapitulácia stavby'!AN17="","",'Rekapitulácia stavby'!AN17)</f>
        <v/>
      </c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5" customHeight="1" x14ac:dyDescent="0.2">
      <c r="A20" s="33"/>
      <c r="B20" s="38"/>
      <c r="C20" s="33"/>
      <c r="D20" s="33"/>
      <c r="E20" s="33"/>
      <c r="F20" s="33"/>
      <c r="G20" s="33"/>
      <c r="H20" s="33"/>
      <c r="I20" s="33"/>
      <c r="J20" s="33"/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 x14ac:dyDescent="0.2">
      <c r="A21" s="33"/>
      <c r="B21" s="38"/>
      <c r="C21" s="33"/>
      <c r="D21" s="106" t="s">
        <v>32</v>
      </c>
      <c r="E21" s="33"/>
      <c r="F21" s="33"/>
      <c r="G21" s="33"/>
      <c r="H21" s="33"/>
      <c r="I21" s="106" t="s">
        <v>24</v>
      </c>
      <c r="J21" s="107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 x14ac:dyDescent="0.2">
      <c r="A22" s="33"/>
      <c r="B22" s="38"/>
      <c r="C22" s="33"/>
      <c r="D22" s="33"/>
      <c r="E22" s="107" t="s">
        <v>33</v>
      </c>
      <c r="F22" s="33"/>
      <c r="G22" s="33"/>
      <c r="H22" s="33"/>
      <c r="I22" s="106" t="s">
        <v>26</v>
      </c>
      <c r="J22" s="107" t="s">
        <v>1</v>
      </c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5" customHeight="1" x14ac:dyDescent="0.2">
      <c r="A23" s="33"/>
      <c r="B23" s="38"/>
      <c r="C23" s="33"/>
      <c r="D23" s="33"/>
      <c r="E23" s="33"/>
      <c r="F23" s="33"/>
      <c r="G23" s="33"/>
      <c r="H23" s="33"/>
      <c r="I23" s="33"/>
      <c r="J23" s="33"/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 x14ac:dyDescent="0.2">
      <c r="A24" s="33"/>
      <c r="B24" s="38"/>
      <c r="C24" s="33"/>
      <c r="D24" s="106" t="s">
        <v>34</v>
      </c>
      <c r="E24" s="33"/>
      <c r="F24" s="33"/>
      <c r="G24" s="33"/>
      <c r="H24" s="33"/>
      <c r="I24" s="33"/>
      <c r="J24" s="33"/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8" customFormat="1" ht="16.5" customHeight="1" x14ac:dyDescent="0.2">
      <c r="A25" s="109"/>
      <c r="B25" s="110"/>
      <c r="C25" s="109"/>
      <c r="D25" s="109"/>
      <c r="E25" s="280" t="s">
        <v>1</v>
      </c>
      <c r="F25" s="280"/>
      <c r="G25" s="280"/>
      <c r="H25" s="280"/>
      <c r="I25" s="109"/>
      <c r="J25" s="109"/>
      <c r="K25" s="109"/>
      <c r="L25" s="111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</row>
    <row r="26" spans="1:31" s="2" customFormat="1" ht="6.95" customHeight="1" x14ac:dyDescent="0.2">
      <c r="A26" s="33"/>
      <c r="B26" s="38"/>
      <c r="C26" s="33"/>
      <c r="D26" s="33"/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 x14ac:dyDescent="0.2">
      <c r="A27" s="33"/>
      <c r="B27" s="38"/>
      <c r="C27" s="33"/>
      <c r="D27" s="112"/>
      <c r="E27" s="112"/>
      <c r="F27" s="112"/>
      <c r="G27" s="112"/>
      <c r="H27" s="112"/>
      <c r="I27" s="112"/>
      <c r="J27" s="112"/>
      <c r="K27" s="112"/>
      <c r="L27" s="50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25.35" customHeight="1" x14ac:dyDescent="0.2">
      <c r="A28" s="33"/>
      <c r="B28" s="38"/>
      <c r="C28" s="33"/>
      <c r="D28" s="113" t="s">
        <v>35</v>
      </c>
      <c r="E28" s="33"/>
      <c r="F28" s="33"/>
      <c r="G28" s="33"/>
      <c r="H28" s="33"/>
      <c r="I28" s="33"/>
      <c r="J28" s="114">
        <f>ROUND(J127, 2)</f>
        <v>0</v>
      </c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 x14ac:dyDescent="0.2">
      <c r="A29" s="33"/>
      <c r="B29" s="38"/>
      <c r="C29" s="33"/>
      <c r="D29" s="112"/>
      <c r="E29" s="112"/>
      <c r="F29" s="112"/>
      <c r="G29" s="112"/>
      <c r="H29" s="112"/>
      <c r="I29" s="112"/>
      <c r="J29" s="112"/>
      <c r="K29" s="112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 x14ac:dyDescent="0.2">
      <c r="A30" s="33"/>
      <c r="B30" s="38"/>
      <c r="C30" s="33"/>
      <c r="D30" s="33"/>
      <c r="E30" s="33"/>
      <c r="F30" s="115" t="s">
        <v>37</v>
      </c>
      <c r="G30" s="33"/>
      <c r="H30" s="33"/>
      <c r="I30" s="115" t="s">
        <v>36</v>
      </c>
      <c r="J30" s="115" t="s">
        <v>38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 x14ac:dyDescent="0.2">
      <c r="A31" s="33"/>
      <c r="B31" s="38"/>
      <c r="C31" s="33"/>
      <c r="D31" s="116" t="s">
        <v>39</v>
      </c>
      <c r="E31" s="106" t="s">
        <v>40</v>
      </c>
      <c r="F31" s="117">
        <f>ROUND((SUM(BE127:BE256)),  2)</f>
        <v>0</v>
      </c>
      <c r="G31" s="33"/>
      <c r="H31" s="33"/>
      <c r="I31" s="118">
        <v>0.2</v>
      </c>
      <c r="J31" s="117">
        <f>ROUND(((SUM(BE127:BE256))*I31),  2)</f>
        <v>0</v>
      </c>
      <c r="K31" s="3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 x14ac:dyDescent="0.2">
      <c r="A32" s="33"/>
      <c r="B32" s="38"/>
      <c r="C32" s="33"/>
      <c r="D32" s="33"/>
      <c r="E32" s="106" t="s">
        <v>41</v>
      </c>
      <c r="F32" s="117">
        <f>ROUND((SUM(BF127:BF256)),  2)</f>
        <v>0</v>
      </c>
      <c r="G32" s="33"/>
      <c r="H32" s="33"/>
      <c r="I32" s="118">
        <v>0.2</v>
      </c>
      <c r="J32" s="117">
        <f>ROUND(((SUM(BF127:BF256))*I32),  2)</f>
        <v>0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 x14ac:dyDescent="0.2">
      <c r="A33" s="33"/>
      <c r="B33" s="38"/>
      <c r="C33" s="33"/>
      <c r="D33" s="33"/>
      <c r="E33" s="106" t="s">
        <v>42</v>
      </c>
      <c r="F33" s="117">
        <f>ROUND((SUM(BG127:BG256)),  2)</f>
        <v>0</v>
      </c>
      <c r="G33" s="33"/>
      <c r="H33" s="33"/>
      <c r="I33" s="118">
        <v>0.2</v>
      </c>
      <c r="J33" s="117">
        <f>0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 x14ac:dyDescent="0.2">
      <c r="A34" s="33"/>
      <c r="B34" s="38"/>
      <c r="C34" s="33"/>
      <c r="D34" s="33"/>
      <c r="E34" s="106" t="s">
        <v>43</v>
      </c>
      <c r="F34" s="117">
        <f>ROUND((SUM(BH127:BH256)),  2)</f>
        <v>0</v>
      </c>
      <c r="G34" s="33"/>
      <c r="H34" s="33"/>
      <c r="I34" s="118">
        <v>0.2</v>
      </c>
      <c r="J34" s="117">
        <f>0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 x14ac:dyDescent="0.2">
      <c r="A35" s="33"/>
      <c r="B35" s="38"/>
      <c r="C35" s="33"/>
      <c r="D35" s="33"/>
      <c r="E35" s="106" t="s">
        <v>44</v>
      </c>
      <c r="F35" s="117">
        <f>ROUND((SUM(BI127:BI256)),  2)</f>
        <v>0</v>
      </c>
      <c r="G35" s="33"/>
      <c r="H35" s="33"/>
      <c r="I35" s="118">
        <v>0</v>
      </c>
      <c r="J35" s="117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6.95" customHeight="1" x14ac:dyDescent="0.2">
      <c r="A36" s="33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25.35" customHeight="1" x14ac:dyDescent="0.2">
      <c r="A37" s="33"/>
      <c r="B37" s="38"/>
      <c r="C37" s="119"/>
      <c r="D37" s="120" t="s">
        <v>45</v>
      </c>
      <c r="E37" s="121"/>
      <c r="F37" s="121"/>
      <c r="G37" s="122" t="s">
        <v>46</v>
      </c>
      <c r="H37" s="123" t="s">
        <v>47</v>
      </c>
      <c r="I37" s="121"/>
      <c r="J37" s="124">
        <f>SUM(J28:J35)</f>
        <v>0</v>
      </c>
      <c r="K37" s="125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 x14ac:dyDescent="0.2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1" customFormat="1" ht="14.45" customHeight="1" x14ac:dyDescent="0.2">
      <c r="B39" s="19"/>
      <c r="L39" s="19"/>
    </row>
    <row r="40" spans="1:31" s="1" customFormat="1" ht="14.45" customHeight="1" x14ac:dyDescent="0.2">
      <c r="B40" s="19"/>
      <c r="L40" s="19"/>
    </row>
    <row r="41" spans="1:31" s="1" customFormat="1" ht="14.45" customHeight="1" x14ac:dyDescent="0.2">
      <c r="B41" s="19"/>
      <c r="L41" s="19"/>
    </row>
    <row r="42" spans="1:31" s="1" customFormat="1" ht="14.45" customHeight="1" x14ac:dyDescent="0.2">
      <c r="B42" s="19"/>
      <c r="L42" s="19"/>
    </row>
    <row r="43" spans="1:31" s="1" customFormat="1" ht="14.45" customHeight="1" x14ac:dyDescent="0.2">
      <c r="B43" s="19"/>
      <c r="L43" s="19"/>
    </row>
    <row r="44" spans="1:31" s="1" customFormat="1" ht="14.45" customHeight="1" x14ac:dyDescent="0.2">
      <c r="B44" s="19"/>
      <c r="L44" s="19"/>
    </row>
    <row r="45" spans="1:31" s="1" customFormat="1" ht="14.45" customHeight="1" x14ac:dyDescent="0.2">
      <c r="B45" s="19"/>
      <c r="L45" s="19"/>
    </row>
    <row r="46" spans="1:31" s="1" customFormat="1" ht="14.45" customHeight="1" x14ac:dyDescent="0.2">
      <c r="B46" s="19"/>
      <c r="L46" s="19"/>
    </row>
    <row r="47" spans="1:31" s="1" customFormat="1" ht="14.45" customHeight="1" x14ac:dyDescent="0.2">
      <c r="B47" s="19"/>
      <c r="L47" s="19"/>
    </row>
    <row r="48" spans="1:31" s="1" customFormat="1" ht="14.45" customHeight="1" x14ac:dyDescent="0.2">
      <c r="B48" s="19"/>
      <c r="L48" s="19"/>
    </row>
    <row r="49" spans="1:31" s="1" customFormat="1" ht="14.45" customHeight="1" x14ac:dyDescent="0.2">
      <c r="B49" s="19"/>
      <c r="L49" s="19"/>
    </row>
    <row r="50" spans="1:31" s="2" customFormat="1" ht="14.45" customHeight="1" x14ac:dyDescent="0.2">
      <c r="B50" s="50"/>
      <c r="D50" s="126" t="s">
        <v>48</v>
      </c>
      <c r="E50" s="127"/>
      <c r="F50" s="127"/>
      <c r="G50" s="126" t="s">
        <v>49</v>
      </c>
      <c r="H50" s="127"/>
      <c r="I50" s="127"/>
      <c r="J50" s="127"/>
      <c r="K50" s="127"/>
      <c r="L50" s="50"/>
    </row>
    <row r="51" spans="1:31" ht="11.25" x14ac:dyDescent="0.2">
      <c r="B51" s="19"/>
      <c r="L51" s="19"/>
    </row>
    <row r="52" spans="1:31" ht="11.25" x14ac:dyDescent="0.2">
      <c r="B52" s="19"/>
      <c r="L52" s="19"/>
    </row>
    <row r="53" spans="1:31" ht="11.25" x14ac:dyDescent="0.2">
      <c r="B53" s="19"/>
      <c r="L53" s="19"/>
    </row>
    <row r="54" spans="1:31" ht="11.25" x14ac:dyDescent="0.2">
      <c r="B54" s="19"/>
      <c r="L54" s="19"/>
    </row>
    <row r="55" spans="1:31" ht="11.25" x14ac:dyDescent="0.2">
      <c r="B55" s="19"/>
      <c r="L55" s="19"/>
    </row>
    <row r="56" spans="1:31" ht="11.25" x14ac:dyDescent="0.2">
      <c r="B56" s="19"/>
      <c r="L56" s="19"/>
    </row>
    <row r="57" spans="1:31" ht="11.25" x14ac:dyDescent="0.2">
      <c r="B57" s="19"/>
      <c r="L57" s="19"/>
    </row>
    <row r="58" spans="1:31" ht="11.25" x14ac:dyDescent="0.2">
      <c r="B58" s="19"/>
      <c r="L58" s="19"/>
    </row>
    <row r="59" spans="1:31" ht="11.25" x14ac:dyDescent="0.2">
      <c r="B59" s="19"/>
      <c r="L59" s="19"/>
    </row>
    <row r="60" spans="1:31" ht="11.25" x14ac:dyDescent="0.2">
      <c r="B60" s="19"/>
      <c r="L60" s="19"/>
    </row>
    <row r="61" spans="1:31" s="2" customFormat="1" ht="12.75" x14ac:dyDescent="0.2">
      <c r="A61" s="33"/>
      <c r="B61" s="38"/>
      <c r="C61" s="33"/>
      <c r="D61" s="128" t="s">
        <v>50</v>
      </c>
      <c r="E61" s="129"/>
      <c r="F61" s="130" t="s">
        <v>51</v>
      </c>
      <c r="G61" s="128" t="s">
        <v>50</v>
      </c>
      <c r="H61" s="129"/>
      <c r="I61" s="129"/>
      <c r="J61" s="131" t="s">
        <v>51</v>
      </c>
      <c r="K61" s="129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x14ac:dyDescent="0.2">
      <c r="B62" s="19"/>
      <c r="L62" s="19"/>
    </row>
    <row r="63" spans="1:31" ht="11.25" x14ac:dyDescent="0.2">
      <c r="B63" s="19"/>
      <c r="L63" s="19"/>
    </row>
    <row r="64" spans="1:31" ht="11.25" x14ac:dyDescent="0.2">
      <c r="B64" s="19"/>
      <c r="L64" s="19"/>
    </row>
    <row r="65" spans="1:31" s="2" customFormat="1" ht="12.75" x14ac:dyDescent="0.2">
      <c r="A65" s="33"/>
      <c r="B65" s="38"/>
      <c r="C65" s="33"/>
      <c r="D65" s="126" t="s">
        <v>52</v>
      </c>
      <c r="E65" s="132"/>
      <c r="F65" s="132"/>
      <c r="G65" s="126" t="s">
        <v>53</v>
      </c>
      <c r="H65" s="132"/>
      <c r="I65" s="132"/>
      <c r="J65" s="132"/>
      <c r="K65" s="132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x14ac:dyDescent="0.2">
      <c r="B66" s="19"/>
      <c r="L66" s="19"/>
    </row>
    <row r="67" spans="1:31" ht="11.25" x14ac:dyDescent="0.2">
      <c r="B67" s="19"/>
      <c r="L67" s="19"/>
    </row>
    <row r="68" spans="1:31" ht="11.25" x14ac:dyDescent="0.2">
      <c r="B68" s="19"/>
      <c r="L68" s="19"/>
    </row>
    <row r="69" spans="1:31" ht="11.25" x14ac:dyDescent="0.2">
      <c r="B69" s="19"/>
      <c r="L69" s="19"/>
    </row>
    <row r="70" spans="1:31" ht="11.25" x14ac:dyDescent="0.2">
      <c r="B70" s="19"/>
      <c r="L70" s="19"/>
    </row>
    <row r="71" spans="1:31" ht="11.25" x14ac:dyDescent="0.2">
      <c r="B71" s="19"/>
      <c r="L71" s="19"/>
    </row>
    <row r="72" spans="1:31" ht="11.25" x14ac:dyDescent="0.2">
      <c r="B72" s="19"/>
      <c r="L72" s="19"/>
    </row>
    <row r="73" spans="1:31" ht="11.25" x14ac:dyDescent="0.2">
      <c r="B73" s="19"/>
      <c r="L73" s="19"/>
    </row>
    <row r="74" spans="1:31" ht="11.25" x14ac:dyDescent="0.2">
      <c r="B74" s="19"/>
      <c r="L74" s="19"/>
    </row>
    <row r="75" spans="1:31" ht="11.25" x14ac:dyDescent="0.2">
      <c r="B75" s="19"/>
      <c r="L75" s="19"/>
    </row>
    <row r="76" spans="1:31" s="2" customFormat="1" ht="12.75" x14ac:dyDescent="0.2">
      <c r="A76" s="33"/>
      <c r="B76" s="38"/>
      <c r="C76" s="33"/>
      <c r="D76" s="128" t="s">
        <v>50</v>
      </c>
      <c r="E76" s="129"/>
      <c r="F76" s="130" t="s">
        <v>51</v>
      </c>
      <c r="G76" s="128" t="s">
        <v>50</v>
      </c>
      <c r="H76" s="129"/>
      <c r="I76" s="129"/>
      <c r="J76" s="131" t="s">
        <v>51</v>
      </c>
      <c r="K76" s="129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 x14ac:dyDescent="0.2">
      <c r="A77" s="33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hidden="1" customHeight="1" x14ac:dyDescent="0.2">
      <c r="A81" s="33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hidden="1" customHeight="1" x14ac:dyDescent="0.2">
      <c r="A82" s="33"/>
      <c r="B82" s="34"/>
      <c r="C82" s="22" t="s">
        <v>83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hidden="1" customHeight="1" x14ac:dyDescent="0.2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hidden="1" customHeight="1" x14ac:dyDescent="0.2">
      <c r="A84" s="33"/>
      <c r="B84" s="34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hidden="1" customHeight="1" x14ac:dyDescent="0.2">
      <c r="A85" s="33"/>
      <c r="B85" s="34"/>
      <c r="C85" s="35"/>
      <c r="D85" s="35"/>
      <c r="E85" s="254" t="str">
        <f>E7</f>
        <v>Sanácia múru v suteréne</v>
      </c>
      <c r="F85" s="281"/>
      <c r="G85" s="281"/>
      <c r="H85" s="281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6.95" hidden="1" customHeight="1" x14ac:dyDescent="0.2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2" hidden="1" customHeight="1" x14ac:dyDescent="0.2">
      <c r="A87" s="33"/>
      <c r="B87" s="34"/>
      <c r="C87" s="28" t="s">
        <v>19</v>
      </c>
      <c r="D87" s="35"/>
      <c r="E87" s="35"/>
      <c r="F87" s="26" t="str">
        <f>F10</f>
        <v>DSS pre deti a dospelých INTEGRA, Tylova 21</v>
      </c>
      <c r="G87" s="35"/>
      <c r="H87" s="35"/>
      <c r="I87" s="28" t="s">
        <v>21</v>
      </c>
      <c r="J87" s="65" t="str">
        <f>IF(J10="","",J10)</f>
        <v>25.5.2021</v>
      </c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hidden="1" customHeight="1" x14ac:dyDescent="0.2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5.2" hidden="1" customHeight="1" x14ac:dyDescent="0.2">
      <c r="A89" s="33"/>
      <c r="B89" s="34"/>
      <c r="C89" s="28" t="s">
        <v>23</v>
      </c>
      <c r="D89" s="35"/>
      <c r="E89" s="35"/>
      <c r="F89" s="26" t="str">
        <f>E13</f>
        <v>DSS pre deti a dospelých INTEGRA, Tylova 21, BA</v>
      </c>
      <c r="G89" s="35"/>
      <c r="H89" s="35"/>
      <c r="I89" s="28" t="s">
        <v>29</v>
      </c>
      <c r="J89" s="31" t="str">
        <f>E19</f>
        <v xml:space="preserve"> 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25.7" hidden="1" customHeight="1" x14ac:dyDescent="0.2">
      <c r="A90" s="33"/>
      <c r="B90" s="34"/>
      <c r="C90" s="28" t="s">
        <v>27</v>
      </c>
      <c r="D90" s="35"/>
      <c r="E90" s="35"/>
      <c r="F90" s="26" t="str">
        <f>IF(E16="","",E16)</f>
        <v>Vyplň údaj</v>
      </c>
      <c r="G90" s="35"/>
      <c r="H90" s="35"/>
      <c r="I90" s="28" t="s">
        <v>32</v>
      </c>
      <c r="J90" s="31" t="str">
        <f>E22</f>
        <v>Ing. Stanislava Jókayová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0.35" hidden="1" customHeight="1" x14ac:dyDescent="0.2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9.25" hidden="1" customHeight="1" x14ac:dyDescent="0.2">
      <c r="A92" s="33"/>
      <c r="B92" s="34"/>
      <c r="C92" s="137" t="s">
        <v>84</v>
      </c>
      <c r="D92" s="138"/>
      <c r="E92" s="138"/>
      <c r="F92" s="138"/>
      <c r="G92" s="138"/>
      <c r="H92" s="138"/>
      <c r="I92" s="138"/>
      <c r="J92" s="139" t="s">
        <v>85</v>
      </c>
      <c r="K92" s="138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hidden="1" customHeight="1" x14ac:dyDescent="0.2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2.9" hidden="1" customHeight="1" x14ac:dyDescent="0.2">
      <c r="A94" s="33"/>
      <c r="B94" s="34"/>
      <c r="C94" s="140" t="s">
        <v>86</v>
      </c>
      <c r="D94" s="35"/>
      <c r="E94" s="35"/>
      <c r="F94" s="35"/>
      <c r="G94" s="35"/>
      <c r="H94" s="35"/>
      <c r="I94" s="35"/>
      <c r="J94" s="83">
        <f>J127</f>
        <v>0</v>
      </c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U94" s="16" t="s">
        <v>87</v>
      </c>
    </row>
    <row r="95" spans="1:47" s="9" customFormat="1" ht="24.95" hidden="1" customHeight="1" x14ac:dyDescent="0.2">
      <c r="B95" s="141"/>
      <c r="C95" s="142"/>
      <c r="D95" s="143" t="s">
        <v>88</v>
      </c>
      <c r="E95" s="144"/>
      <c r="F95" s="144"/>
      <c r="G95" s="144"/>
      <c r="H95" s="144"/>
      <c r="I95" s="144"/>
      <c r="J95" s="145">
        <f>J128</f>
        <v>0</v>
      </c>
      <c r="K95" s="142"/>
      <c r="L95" s="146"/>
    </row>
    <row r="96" spans="1:47" s="10" customFormat="1" ht="19.899999999999999" hidden="1" customHeight="1" x14ac:dyDescent="0.2">
      <c r="B96" s="147"/>
      <c r="C96" s="148"/>
      <c r="D96" s="149" t="s">
        <v>89</v>
      </c>
      <c r="E96" s="150"/>
      <c r="F96" s="150"/>
      <c r="G96" s="150"/>
      <c r="H96" s="150"/>
      <c r="I96" s="150"/>
      <c r="J96" s="151">
        <f>J129</f>
        <v>0</v>
      </c>
      <c r="K96" s="148"/>
      <c r="L96" s="152"/>
    </row>
    <row r="97" spans="1:31" s="10" customFormat="1" ht="19.899999999999999" hidden="1" customHeight="1" x14ac:dyDescent="0.2">
      <c r="B97" s="147"/>
      <c r="C97" s="148"/>
      <c r="D97" s="149" t="s">
        <v>90</v>
      </c>
      <c r="E97" s="150"/>
      <c r="F97" s="150"/>
      <c r="G97" s="150"/>
      <c r="H97" s="150"/>
      <c r="I97" s="150"/>
      <c r="J97" s="151">
        <f>J139</f>
        <v>0</v>
      </c>
      <c r="K97" s="148"/>
      <c r="L97" s="152"/>
    </row>
    <row r="98" spans="1:31" s="10" customFormat="1" ht="19.899999999999999" hidden="1" customHeight="1" x14ac:dyDescent="0.2">
      <c r="B98" s="147"/>
      <c r="C98" s="148"/>
      <c r="D98" s="149" t="s">
        <v>91</v>
      </c>
      <c r="E98" s="150"/>
      <c r="F98" s="150"/>
      <c r="G98" s="150"/>
      <c r="H98" s="150"/>
      <c r="I98" s="150"/>
      <c r="J98" s="151">
        <f>J157</f>
        <v>0</v>
      </c>
      <c r="K98" s="148"/>
      <c r="L98" s="152"/>
    </row>
    <row r="99" spans="1:31" s="10" customFormat="1" ht="19.899999999999999" hidden="1" customHeight="1" x14ac:dyDescent="0.2">
      <c r="B99" s="147"/>
      <c r="C99" s="148"/>
      <c r="D99" s="149" t="s">
        <v>92</v>
      </c>
      <c r="E99" s="150"/>
      <c r="F99" s="150"/>
      <c r="G99" s="150"/>
      <c r="H99" s="150"/>
      <c r="I99" s="150"/>
      <c r="J99" s="151">
        <f>J160</f>
        <v>0</v>
      </c>
      <c r="K99" s="148"/>
      <c r="L99" s="152"/>
    </row>
    <row r="100" spans="1:31" s="10" customFormat="1" ht="19.899999999999999" hidden="1" customHeight="1" x14ac:dyDescent="0.2">
      <c r="B100" s="147"/>
      <c r="C100" s="148"/>
      <c r="D100" s="149" t="s">
        <v>93</v>
      </c>
      <c r="E100" s="150"/>
      <c r="F100" s="150"/>
      <c r="G100" s="150"/>
      <c r="H100" s="150"/>
      <c r="I100" s="150"/>
      <c r="J100" s="151">
        <f>J163</f>
        <v>0</v>
      </c>
      <c r="K100" s="148"/>
      <c r="L100" s="152"/>
    </row>
    <row r="101" spans="1:31" s="10" customFormat="1" ht="19.899999999999999" hidden="1" customHeight="1" x14ac:dyDescent="0.2">
      <c r="B101" s="147"/>
      <c r="C101" s="148"/>
      <c r="D101" s="149" t="s">
        <v>94</v>
      </c>
      <c r="E101" s="150"/>
      <c r="F101" s="150"/>
      <c r="G101" s="150"/>
      <c r="H101" s="150"/>
      <c r="I101" s="150"/>
      <c r="J101" s="151">
        <f>J185</f>
        <v>0</v>
      </c>
      <c r="K101" s="148"/>
      <c r="L101" s="152"/>
    </row>
    <row r="102" spans="1:31" s="10" customFormat="1" ht="19.899999999999999" hidden="1" customHeight="1" x14ac:dyDescent="0.2">
      <c r="B102" s="147"/>
      <c r="C102" s="148"/>
      <c r="D102" s="149" t="s">
        <v>95</v>
      </c>
      <c r="E102" s="150"/>
      <c r="F102" s="150"/>
      <c r="G102" s="150"/>
      <c r="H102" s="150"/>
      <c r="I102" s="150"/>
      <c r="J102" s="151">
        <f>J208</f>
        <v>0</v>
      </c>
      <c r="K102" s="148"/>
      <c r="L102" s="152"/>
    </row>
    <row r="103" spans="1:31" s="9" customFormat="1" ht="24.95" hidden="1" customHeight="1" x14ac:dyDescent="0.2">
      <c r="B103" s="141"/>
      <c r="C103" s="142"/>
      <c r="D103" s="143" t="s">
        <v>96</v>
      </c>
      <c r="E103" s="144"/>
      <c r="F103" s="144"/>
      <c r="G103" s="144"/>
      <c r="H103" s="144"/>
      <c r="I103" s="144"/>
      <c r="J103" s="145">
        <f>J210</f>
        <v>0</v>
      </c>
      <c r="K103" s="142"/>
      <c r="L103" s="146"/>
    </row>
    <row r="104" spans="1:31" s="10" customFormat="1" ht="19.899999999999999" hidden="1" customHeight="1" x14ac:dyDescent="0.2">
      <c r="B104" s="147"/>
      <c r="C104" s="148"/>
      <c r="D104" s="149" t="s">
        <v>97</v>
      </c>
      <c r="E104" s="150"/>
      <c r="F104" s="150"/>
      <c r="G104" s="150"/>
      <c r="H104" s="150"/>
      <c r="I104" s="150"/>
      <c r="J104" s="151">
        <f>J211</f>
        <v>0</v>
      </c>
      <c r="K104" s="148"/>
      <c r="L104" s="152"/>
    </row>
    <row r="105" spans="1:31" s="10" customFormat="1" ht="19.899999999999999" hidden="1" customHeight="1" x14ac:dyDescent="0.2">
      <c r="B105" s="147"/>
      <c r="C105" s="148"/>
      <c r="D105" s="149" t="s">
        <v>98</v>
      </c>
      <c r="E105" s="150"/>
      <c r="F105" s="150"/>
      <c r="G105" s="150"/>
      <c r="H105" s="150"/>
      <c r="I105" s="150"/>
      <c r="J105" s="151">
        <f>J230</f>
        <v>0</v>
      </c>
      <c r="K105" s="148"/>
      <c r="L105" s="152"/>
    </row>
    <row r="106" spans="1:31" s="10" customFormat="1" ht="19.899999999999999" hidden="1" customHeight="1" x14ac:dyDescent="0.2">
      <c r="B106" s="147"/>
      <c r="C106" s="148"/>
      <c r="D106" s="149" t="s">
        <v>99</v>
      </c>
      <c r="E106" s="150"/>
      <c r="F106" s="150"/>
      <c r="G106" s="150"/>
      <c r="H106" s="150"/>
      <c r="I106" s="150"/>
      <c r="J106" s="151">
        <f>J233</f>
        <v>0</v>
      </c>
      <c r="K106" s="148"/>
      <c r="L106" s="152"/>
    </row>
    <row r="107" spans="1:31" s="9" customFormat="1" ht="24.95" hidden="1" customHeight="1" x14ac:dyDescent="0.2">
      <c r="B107" s="141"/>
      <c r="C107" s="142"/>
      <c r="D107" s="143" t="s">
        <v>100</v>
      </c>
      <c r="E107" s="144"/>
      <c r="F107" s="144"/>
      <c r="G107" s="144"/>
      <c r="H107" s="144"/>
      <c r="I107" s="144"/>
      <c r="J107" s="145">
        <f>J240</f>
        <v>0</v>
      </c>
      <c r="K107" s="142"/>
      <c r="L107" s="146"/>
    </row>
    <row r="108" spans="1:31" s="10" customFormat="1" ht="19.899999999999999" hidden="1" customHeight="1" x14ac:dyDescent="0.2">
      <c r="B108" s="147"/>
      <c r="C108" s="148"/>
      <c r="D108" s="149" t="s">
        <v>101</v>
      </c>
      <c r="E108" s="150"/>
      <c r="F108" s="150"/>
      <c r="G108" s="150"/>
      <c r="H108" s="150"/>
      <c r="I108" s="150"/>
      <c r="J108" s="151">
        <f>J241</f>
        <v>0</v>
      </c>
      <c r="K108" s="148"/>
      <c r="L108" s="152"/>
    </row>
    <row r="109" spans="1:31" s="10" customFormat="1" ht="19.899999999999999" hidden="1" customHeight="1" x14ac:dyDescent="0.2">
      <c r="B109" s="147"/>
      <c r="C109" s="148"/>
      <c r="D109" s="149" t="s">
        <v>102</v>
      </c>
      <c r="E109" s="150"/>
      <c r="F109" s="150"/>
      <c r="G109" s="150"/>
      <c r="H109" s="150"/>
      <c r="I109" s="150"/>
      <c r="J109" s="151">
        <f>J254</f>
        <v>0</v>
      </c>
      <c r="K109" s="148"/>
      <c r="L109" s="152"/>
    </row>
    <row r="110" spans="1:31" s="2" customFormat="1" ht="21.75" hidden="1" customHeight="1" x14ac:dyDescent="0.2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hidden="1" customHeight="1" x14ac:dyDescent="0.2">
      <c r="A111" s="33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ht="11.25" hidden="1" x14ac:dyDescent="0.2"/>
    <row r="113" spans="1:63" ht="11.25" hidden="1" x14ac:dyDescent="0.2"/>
    <row r="114" spans="1:63" ht="11.25" hidden="1" x14ac:dyDescent="0.2"/>
    <row r="115" spans="1:63" s="2" customFormat="1" ht="6.95" customHeight="1" x14ac:dyDescent="0.2">
      <c r="A115" s="33"/>
      <c r="B115" s="55"/>
      <c r="C115" s="56"/>
      <c r="D115" s="56"/>
      <c r="E115" s="56"/>
      <c r="F115" s="56"/>
      <c r="G115" s="56"/>
      <c r="H115" s="56"/>
      <c r="I115" s="56"/>
      <c r="J115" s="56"/>
      <c r="K115" s="56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24.95" customHeight="1" x14ac:dyDescent="0.2">
      <c r="A116" s="33"/>
      <c r="B116" s="34"/>
      <c r="C116" s="22" t="s">
        <v>103</v>
      </c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6.95" customHeight="1" x14ac:dyDescent="0.2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2" customHeight="1" x14ac:dyDescent="0.2">
      <c r="A118" s="33"/>
      <c r="B118" s="34"/>
      <c r="C118" s="28" t="s">
        <v>15</v>
      </c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6.5" customHeight="1" x14ac:dyDescent="0.2">
      <c r="A119" s="33"/>
      <c r="B119" s="34"/>
      <c r="C119" s="35"/>
      <c r="D119" s="35"/>
      <c r="E119" s="254" t="str">
        <f>E7</f>
        <v>Sanácia múru v suteréne</v>
      </c>
      <c r="F119" s="281"/>
      <c r="G119" s="281"/>
      <c r="H119" s="281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6.95" customHeight="1" x14ac:dyDescent="0.2">
      <c r="A120" s="33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2" customHeight="1" x14ac:dyDescent="0.2">
      <c r="A121" s="33"/>
      <c r="B121" s="34"/>
      <c r="C121" s="28" t="s">
        <v>19</v>
      </c>
      <c r="D121" s="35"/>
      <c r="E121" s="35"/>
      <c r="F121" s="26" t="str">
        <f>F10</f>
        <v>DSS pre deti a dospelých INTEGRA, Tylova 21</v>
      </c>
      <c r="G121" s="35"/>
      <c r="H121" s="35"/>
      <c r="I121" s="28" t="s">
        <v>21</v>
      </c>
      <c r="J121" s="65" t="str">
        <f>IF(J10="","",J10)</f>
        <v>25.5.2021</v>
      </c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6.95" customHeight="1" x14ac:dyDescent="0.2">
      <c r="A122" s="33"/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2" customHeight="1" x14ac:dyDescent="0.2">
      <c r="A123" s="33"/>
      <c r="B123" s="34"/>
      <c r="C123" s="28" t="s">
        <v>23</v>
      </c>
      <c r="D123" s="35"/>
      <c r="E123" s="35"/>
      <c r="F123" s="26" t="str">
        <f>E13</f>
        <v>DSS pre deti a dospelých INTEGRA, Tylova 21, BA</v>
      </c>
      <c r="G123" s="35"/>
      <c r="H123" s="35"/>
      <c r="I123" s="28" t="s">
        <v>29</v>
      </c>
      <c r="J123" s="31" t="str">
        <f>E19</f>
        <v xml:space="preserve"> </v>
      </c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25.7" customHeight="1" x14ac:dyDescent="0.2">
      <c r="A124" s="33"/>
      <c r="B124" s="34"/>
      <c r="C124" s="28" t="s">
        <v>27</v>
      </c>
      <c r="D124" s="35"/>
      <c r="E124" s="35"/>
      <c r="F124" s="26" t="str">
        <f>IF(E16="","",E16)</f>
        <v>Vyplň údaj</v>
      </c>
      <c r="G124" s="35"/>
      <c r="H124" s="35"/>
      <c r="I124" s="28" t="s">
        <v>32</v>
      </c>
      <c r="J124" s="31" t="str">
        <f>E22</f>
        <v>Ing. Stanislava Jókayová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0.35" customHeight="1" x14ac:dyDescent="0.2">
      <c r="A125" s="33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11" customFormat="1" ht="29.25" customHeight="1" x14ac:dyDescent="0.2">
      <c r="A126" s="153"/>
      <c r="B126" s="154"/>
      <c r="C126" s="155" t="s">
        <v>104</v>
      </c>
      <c r="D126" s="156" t="s">
        <v>60</v>
      </c>
      <c r="E126" s="156" t="s">
        <v>56</v>
      </c>
      <c r="F126" s="156" t="s">
        <v>57</v>
      </c>
      <c r="G126" s="156" t="s">
        <v>105</v>
      </c>
      <c r="H126" s="156" t="s">
        <v>106</v>
      </c>
      <c r="I126" s="156" t="s">
        <v>107</v>
      </c>
      <c r="J126" s="157" t="s">
        <v>85</v>
      </c>
      <c r="K126" s="158" t="s">
        <v>108</v>
      </c>
      <c r="L126" s="159"/>
      <c r="M126" s="74" t="s">
        <v>1</v>
      </c>
      <c r="N126" s="75" t="s">
        <v>39</v>
      </c>
      <c r="O126" s="75" t="s">
        <v>109</v>
      </c>
      <c r="P126" s="75" t="s">
        <v>110</v>
      </c>
      <c r="Q126" s="75" t="s">
        <v>111</v>
      </c>
      <c r="R126" s="75" t="s">
        <v>112</v>
      </c>
      <c r="S126" s="75" t="s">
        <v>113</v>
      </c>
      <c r="T126" s="76" t="s">
        <v>114</v>
      </c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</row>
    <row r="127" spans="1:63" s="2" customFormat="1" ht="22.9" customHeight="1" x14ac:dyDescent="0.25">
      <c r="A127" s="33"/>
      <c r="B127" s="34"/>
      <c r="C127" s="81" t="s">
        <v>86</v>
      </c>
      <c r="D127" s="35"/>
      <c r="E127" s="35"/>
      <c r="F127" s="35"/>
      <c r="G127" s="35"/>
      <c r="H127" s="35"/>
      <c r="I127" s="35"/>
      <c r="J127" s="160">
        <f>BK127</f>
        <v>0</v>
      </c>
      <c r="K127" s="35"/>
      <c r="L127" s="38"/>
      <c r="M127" s="77"/>
      <c r="N127" s="161"/>
      <c r="O127" s="78"/>
      <c r="P127" s="162">
        <f>P128+P210+P240</f>
        <v>0</v>
      </c>
      <c r="Q127" s="78"/>
      <c r="R127" s="162">
        <f>R128+R210+R240</f>
        <v>3.6461279999999996</v>
      </c>
      <c r="S127" s="78"/>
      <c r="T127" s="163">
        <f>T128+T210+T240</f>
        <v>2.5415199999999998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6" t="s">
        <v>74</v>
      </c>
      <c r="AU127" s="16" t="s">
        <v>87</v>
      </c>
      <c r="BK127" s="164">
        <f>BK128+BK210+BK240</f>
        <v>0</v>
      </c>
    </row>
    <row r="128" spans="1:63" s="12" customFormat="1" ht="25.9" customHeight="1" x14ac:dyDescent="0.2">
      <c r="B128" s="165"/>
      <c r="C128" s="166"/>
      <c r="D128" s="167" t="s">
        <v>74</v>
      </c>
      <c r="E128" s="168" t="s">
        <v>115</v>
      </c>
      <c r="F128" s="168" t="s">
        <v>116</v>
      </c>
      <c r="G128" s="166"/>
      <c r="H128" s="166"/>
      <c r="I128" s="169"/>
      <c r="J128" s="170">
        <f>BK128</f>
        <v>0</v>
      </c>
      <c r="K128" s="166"/>
      <c r="L128" s="171"/>
      <c r="M128" s="172"/>
      <c r="N128" s="173"/>
      <c r="O128" s="173"/>
      <c r="P128" s="174">
        <f>P129+P139+P157+P160+P163+P185+P208</f>
        <v>0</v>
      </c>
      <c r="Q128" s="173"/>
      <c r="R128" s="174">
        <f>R129+R139+R157+R160+R163+R185+R208</f>
        <v>3.6090279999999995</v>
      </c>
      <c r="S128" s="173"/>
      <c r="T128" s="175">
        <f>T129+T139+T157+T160+T163+T185+T208</f>
        <v>2.5175999999999998</v>
      </c>
      <c r="AR128" s="176" t="s">
        <v>80</v>
      </c>
      <c r="AT128" s="177" t="s">
        <v>74</v>
      </c>
      <c r="AU128" s="177" t="s">
        <v>75</v>
      </c>
      <c r="AY128" s="176" t="s">
        <v>117</v>
      </c>
      <c r="BK128" s="178">
        <f>BK129+BK139+BK157+BK160+BK163+BK185+BK208</f>
        <v>0</v>
      </c>
    </row>
    <row r="129" spans="1:65" s="12" customFormat="1" ht="22.9" customHeight="1" x14ac:dyDescent="0.2">
      <c r="B129" s="165"/>
      <c r="C129" s="166"/>
      <c r="D129" s="167" t="s">
        <v>74</v>
      </c>
      <c r="E129" s="179" t="s">
        <v>80</v>
      </c>
      <c r="F129" s="179" t="s">
        <v>118</v>
      </c>
      <c r="G129" s="166"/>
      <c r="H129" s="166"/>
      <c r="I129" s="169"/>
      <c r="J129" s="180">
        <f>BK129</f>
        <v>0</v>
      </c>
      <c r="K129" s="166"/>
      <c r="L129" s="171"/>
      <c r="M129" s="172"/>
      <c r="N129" s="173"/>
      <c r="O129" s="173"/>
      <c r="P129" s="174">
        <f>SUM(P130:P138)</f>
        <v>0</v>
      </c>
      <c r="Q129" s="173"/>
      <c r="R129" s="174">
        <f>SUM(R130:R138)</f>
        <v>0</v>
      </c>
      <c r="S129" s="173"/>
      <c r="T129" s="175">
        <f>SUM(T130:T138)</f>
        <v>0.78</v>
      </c>
      <c r="AR129" s="176" t="s">
        <v>80</v>
      </c>
      <c r="AT129" s="177" t="s">
        <v>74</v>
      </c>
      <c r="AU129" s="177" t="s">
        <v>80</v>
      </c>
      <c r="AY129" s="176" t="s">
        <v>117</v>
      </c>
      <c r="BK129" s="178">
        <f>SUM(BK130:BK138)</f>
        <v>0</v>
      </c>
    </row>
    <row r="130" spans="1:65" s="2" customFormat="1" ht="24.2" customHeight="1" x14ac:dyDescent="0.2">
      <c r="A130" s="33"/>
      <c r="B130" s="34"/>
      <c r="C130" s="181" t="s">
        <v>80</v>
      </c>
      <c r="D130" s="181" t="s">
        <v>119</v>
      </c>
      <c r="E130" s="182" t="s">
        <v>120</v>
      </c>
      <c r="F130" s="183" t="s">
        <v>121</v>
      </c>
      <c r="G130" s="184" t="s">
        <v>122</v>
      </c>
      <c r="H130" s="185">
        <v>3</v>
      </c>
      <c r="I130" s="186"/>
      <c r="J130" s="187">
        <f>ROUND(I130*H130,2)</f>
        <v>0</v>
      </c>
      <c r="K130" s="188"/>
      <c r="L130" s="38"/>
      <c r="M130" s="189" t="s">
        <v>1</v>
      </c>
      <c r="N130" s="190" t="s">
        <v>41</v>
      </c>
      <c r="O130" s="70"/>
      <c r="P130" s="191">
        <f>O130*H130</f>
        <v>0</v>
      </c>
      <c r="Q130" s="191">
        <v>0</v>
      </c>
      <c r="R130" s="191">
        <f>Q130*H130</f>
        <v>0</v>
      </c>
      <c r="S130" s="191">
        <v>0.26</v>
      </c>
      <c r="T130" s="192">
        <f>S130*H130</f>
        <v>0.78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93" t="s">
        <v>123</v>
      </c>
      <c r="AT130" s="193" t="s">
        <v>119</v>
      </c>
      <c r="AU130" s="193" t="s">
        <v>124</v>
      </c>
      <c r="AY130" s="16" t="s">
        <v>117</v>
      </c>
      <c r="BE130" s="194">
        <f>IF(N130="základná",J130,0)</f>
        <v>0</v>
      </c>
      <c r="BF130" s="194">
        <f>IF(N130="znížená",J130,0)</f>
        <v>0</v>
      </c>
      <c r="BG130" s="194">
        <f>IF(N130="zákl. prenesená",J130,0)</f>
        <v>0</v>
      </c>
      <c r="BH130" s="194">
        <f>IF(N130="zníž. prenesená",J130,0)</f>
        <v>0</v>
      </c>
      <c r="BI130" s="194">
        <f>IF(N130="nulová",J130,0)</f>
        <v>0</v>
      </c>
      <c r="BJ130" s="16" t="s">
        <v>124</v>
      </c>
      <c r="BK130" s="194">
        <f>ROUND(I130*H130,2)</f>
        <v>0</v>
      </c>
      <c r="BL130" s="16" t="s">
        <v>123</v>
      </c>
      <c r="BM130" s="193" t="s">
        <v>125</v>
      </c>
    </row>
    <row r="131" spans="1:65" s="13" customFormat="1" ht="11.25" x14ac:dyDescent="0.2">
      <c r="B131" s="195"/>
      <c r="C131" s="196"/>
      <c r="D131" s="197" t="s">
        <v>126</v>
      </c>
      <c r="E131" s="198" t="s">
        <v>1</v>
      </c>
      <c r="F131" s="199" t="s">
        <v>127</v>
      </c>
      <c r="G131" s="196"/>
      <c r="H131" s="200">
        <v>3</v>
      </c>
      <c r="I131" s="201"/>
      <c r="J131" s="196"/>
      <c r="K131" s="196"/>
      <c r="L131" s="202"/>
      <c r="M131" s="203"/>
      <c r="N131" s="204"/>
      <c r="O131" s="204"/>
      <c r="P131" s="204"/>
      <c r="Q131" s="204"/>
      <c r="R131" s="204"/>
      <c r="S131" s="204"/>
      <c r="T131" s="205"/>
      <c r="AT131" s="206" t="s">
        <v>126</v>
      </c>
      <c r="AU131" s="206" t="s">
        <v>124</v>
      </c>
      <c r="AV131" s="13" t="s">
        <v>124</v>
      </c>
      <c r="AW131" s="13" t="s">
        <v>31</v>
      </c>
      <c r="AX131" s="13" t="s">
        <v>80</v>
      </c>
      <c r="AY131" s="206" t="s">
        <v>117</v>
      </c>
    </row>
    <row r="132" spans="1:65" s="2" customFormat="1" ht="14.45" customHeight="1" x14ac:dyDescent="0.2">
      <c r="A132" s="33"/>
      <c r="B132" s="34"/>
      <c r="C132" s="181" t="s">
        <v>124</v>
      </c>
      <c r="D132" s="181" t="s">
        <v>119</v>
      </c>
      <c r="E132" s="182" t="s">
        <v>128</v>
      </c>
      <c r="F132" s="183" t="s">
        <v>129</v>
      </c>
      <c r="G132" s="184" t="s">
        <v>130</v>
      </c>
      <c r="H132" s="185">
        <v>4.5</v>
      </c>
      <c r="I132" s="186"/>
      <c r="J132" s="187">
        <f>ROUND(I132*H132,2)</f>
        <v>0</v>
      </c>
      <c r="K132" s="188"/>
      <c r="L132" s="38"/>
      <c r="M132" s="189" t="s">
        <v>1</v>
      </c>
      <c r="N132" s="190" t="s">
        <v>41</v>
      </c>
      <c r="O132" s="70"/>
      <c r="P132" s="191">
        <f>O132*H132</f>
        <v>0</v>
      </c>
      <c r="Q132" s="191">
        <v>0</v>
      </c>
      <c r="R132" s="191">
        <f>Q132*H132</f>
        <v>0</v>
      </c>
      <c r="S132" s="191">
        <v>0</v>
      </c>
      <c r="T132" s="19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3" t="s">
        <v>123</v>
      </c>
      <c r="AT132" s="193" t="s">
        <v>119</v>
      </c>
      <c r="AU132" s="193" t="s">
        <v>124</v>
      </c>
      <c r="AY132" s="16" t="s">
        <v>117</v>
      </c>
      <c r="BE132" s="194">
        <f>IF(N132="základná",J132,0)</f>
        <v>0</v>
      </c>
      <c r="BF132" s="194">
        <f>IF(N132="znížená",J132,0)</f>
        <v>0</v>
      </c>
      <c r="BG132" s="194">
        <f>IF(N132="zákl. prenesená",J132,0)</f>
        <v>0</v>
      </c>
      <c r="BH132" s="194">
        <f>IF(N132="zníž. prenesená",J132,0)</f>
        <v>0</v>
      </c>
      <c r="BI132" s="194">
        <f>IF(N132="nulová",J132,0)</f>
        <v>0</v>
      </c>
      <c r="BJ132" s="16" t="s">
        <v>124</v>
      </c>
      <c r="BK132" s="194">
        <f>ROUND(I132*H132,2)</f>
        <v>0</v>
      </c>
      <c r="BL132" s="16" t="s">
        <v>123</v>
      </c>
      <c r="BM132" s="193" t="s">
        <v>131</v>
      </c>
    </row>
    <row r="133" spans="1:65" s="13" customFormat="1" ht="11.25" x14ac:dyDescent="0.2">
      <c r="B133" s="195"/>
      <c r="C133" s="196"/>
      <c r="D133" s="197" t="s">
        <v>126</v>
      </c>
      <c r="E133" s="198" t="s">
        <v>1</v>
      </c>
      <c r="F133" s="199" t="s">
        <v>132</v>
      </c>
      <c r="G133" s="196"/>
      <c r="H133" s="200">
        <v>4.5</v>
      </c>
      <c r="I133" s="201"/>
      <c r="J133" s="196"/>
      <c r="K133" s="196"/>
      <c r="L133" s="202"/>
      <c r="M133" s="203"/>
      <c r="N133" s="204"/>
      <c r="O133" s="204"/>
      <c r="P133" s="204"/>
      <c r="Q133" s="204"/>
      <c r="R133" s="204"/>
      <c r="S133" s="204"/>
      <c r="T133" s="205"/>
      <c r="AT133" s="206" t="s">
        <v>126</v>
      </c>
      <c r="AU133" s="206" t="s">
        <v>124</v>
      </c>
      <c r="AV133" s="13" t="s">
        <v>124</v>
      </c>
      <c r="AW133" s="13" t="s">
        <v>31</v>
      </c>
      <c r="AX133" s="13" t="s">
        <v>80</v>
      </c>
      <c r="AY133" s="206" t="s">
        <v>117</v>
      </c>
    </row>
    <row r="134" spans="1:65" s="2" customFormat="1" ht="24.2" customHeight="1" x14ac:dyDescent="0.2">
      <c r="A134" s="33"/>
      <c r="B134" s="34"/>
      <c r="C134" s="181" t="s">
        <v>133</v>
      </c>
      <c r="D134" s="181" t="s">
        <v>119</v>
      </c>
      <c r="E134" s="182" t="s">
        <v>134</v>
      </c>
      <c r="F134" s="183" t="s">
        <v>135</v>
      </c>
      <c r="G134" s="184" t="s">
        <v>130</v>
      </c>
      <c r="H134" s="185">
        <v>2.25</v>
      </c>
      <c r="I134" s="186"/>
      <c r="J134" s="187">
        <f>ROUND(I134*H134,2)</f>
        <v>0</v>
      </c>
      <c r="K134" s="188"/>
      <c r="L134" s="38"/>
      <c r="M134" s="189" t="s">
        <v>1</v>
      </c>
      <c r="N134" s="190" t="s">
        <v>41</v>
      </c>
      <c r="O134" s="70"/>
      <c r="P134" s="191">
        <f>O134*H134</f>
        <v>0</v>
      </c>
      <c r="Q134" s="191">
        <v>0</v>
      </c>
      <c r="R134" s="191">
        <f>Q134*H134</f>
        <v>0</v>
      </c>
      <c r="S134" s="191">
        <v>0</v>
      </c>
      <c r="T134" s="19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3" t="s">
        <v>123</v>
      </c>
      <c r="AT134" s="193" t="s">
        <v>119</v>
      </c>
      <c r="AU134" s="193" t="s">
        <v>124</v>
      </c>
      <c r="AY134" s="16" t="s">
        <v>117</v>
      </c>
      <c r="BE134" s="194">
        <f>IF(N134="základná",J134,0)</f>
        <v>0</v>
      </c>
      <c r="BF134" s="194">
        <f>IF(N134="znížená",J134,0)</f>
        <v>0</v>
      </c>
      <c r="BG134" s="194">
        <f>IF(N134="zákl. prenesená",J134,0)</f>
        <v>0</v>
      </c>
      <c r="BH134" s="194">
        <f>IF(N134="zníž. prenesená",J134,0)</f>
        <v>0</v>
      </c>
      <c r="BI134" s="194">
        <f>IF(N134="nulová",J134,0)</f>
        <v>0</v>
      </c>
      <c r="BJ134" s="16" t="s">
        <v>124</v>
      </c>
      <c r="BK134" s="194">
        <f>ROUND(I134*H134,2)</f>
        <v>0</v>
      </c>
      <c r="BL134" s="16" t="s">
        <v>123</v>
      </c>
      <c r="BM134" s="193" t="s">
        <v>136</v>
      </c>
    </row>
    <row r="135" spans="1:65" s="13" customFormat="1" ht="11.25" x14ac:dyDescent="0.2">
      <c r="B135" s="195"/>
      <c r="C135" s="196"/>
      <c r="D135" s="197" t="s">
        <v>126</v>
      </c>
      <c r="E135" s="198" t="s">
        <v>1</v>
      </c>
      <c r="F135" s="199" t="s">
        <v>137</v>
      </c>
      <c r="G135" s="196"/>
      <c r="H135" s="200">
        <v>2.25</v>
      </c>
      <c r="I135" s="201"/>
      <c r="J135" s="196"/>
      <c r="K135" s="196"/>
      <c r="L135" s="202"/>
      <c r="M135" s="203"/>
      <c r="N135" s="204"/>
      <c r="O135" s="204"/>
      <c r="P135" s="204"/>
      <c r="Q135" s="204"/>
      <c r="R135" s="204"/>
      <c r="S135" s="204"/>
      <c r="T135" s="205"/>
      <c r="AT135" s="206" t="s">
        <v>126</v>
      </c>
      <c r="AU135" s="206" t="s">
        <v>124</v>
      </c>
      <c r="AV135" s="13" t="s">
        <v>124</v>
      </c>
      <c r="AW135" s="13" t="s">
        <v>31</v>
      </c>
      <c r="AX135" s="13" t="s">
        <v>80</v>
      </c>
      <c r="AY135" s="206" t="s">
        <v>117</v>
      </c>
    </row>
    <row r="136" spans="1:65" s="2" customFormat="1" ht="24.2" customHeight="1" x14ac:dyDescent="0.2">
      <c r="A136" s="33"/>
      <c r="B136" s="34"/>
      <c r="C136" s="181" t="s">
        <v>123</v>
      </c>
      <c r="D136" s="181" t="s">
        <v>119</v>
      </c>
      <c r="E136" s="182" t="s">
        <v>138</v>
      </c>
      <c r="F136" s="183" t="s">
        <v>139</v>
      </c>
      <c r="G136" s="184" t="s">
        <v>130</v>
      </c>
      <c r="H136" s="185">
        <v>4.5</v>
      </c>
      <c r="I136" s="186"/>
      <c r="J136" s="187">
        <f>ROUND(I136*H136,2)</f>
        <v>0</v>
      </c>
      <c r="K136" s="188"/>
      <c r="L136" s="38"/>
      <c r="M136" s="189" t="s">
        <v>1</v>
      </c>
      <c r="N136" s="190" t="s">
        <v>41</v>
      </c>
      <c r="O136" s="70"/>
      <c r="P136" s="191">
        <f>O136*H136</f>
        <v>0</v>
      </c>
      <c r="Q136" s="191">
        <v>0</v>
      </c>
      <c r="R136" s="191">
        <f>Q136*H136</f>
        <v>0</v>
      </c>
      <c r="S136" s="191">
        <v>0</v>
      </c>
      <c r="T136" s="192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3" t="s">
        <v>123</v>
      </c>
      <c r="AT136" s="193" t="s">
        <v>119</v>
      </c>
      <c r="AU136" s="193" t="s">
        <v>124</v>
      </c>
      <c r="AY136" s="16" t="s">
        <v>117</v>
      </c>
      <c r="BE136" s="194">
        <f>IF(N136="základná",J136,0)</f>
        <v>0</v>
      </c>
      <c r="BF136" s="194">
        <f>IF(N136="znížená",J136,0)</f>
        <v>0</v>
      </c>
      <c r="BG136" s="194">
        <f>IF(N136="zákl. prenesená",J136,0)</f>
        <v>0</v>
      </c>
      <c r="BH136" s="194">
        <f>IF(N136="zníž. prenesená",J136,0)</f>
        <v>0</v>
      </c>
      <c r="BI136" s="194">
        <f>IF(N136="nulová",J136,0)</f>
        <v>0</v>
      </c>
      <c r="BJ136" s="16" t="s">
        <v>124</v>
      </c>
      <c r="BK136" s="194">
        <f>ROUND(I136*H136,2)</f>
        <v>0</v>
      </c>
      <c r="BL136" s="16" t="s">
        <v>123</v>
      </c>
      <c r="BM136" s="193" t="s">
        <v>140</v>
      </c>
    </row>
    <row r="137" spans="1:65" s="2" customFormat="1" ht="24.2" customHeight="1" x14ac:dyDescent="0.2">
      <c r="A137" s="33"/>
      <c r="B137" s="34"/>
      <c r="C137" s="181" t="s">
        <v>141</v>
      </c>
      <c r="D137" s="181" t="s">
        <v>119</v>
      </c>
      <c r="E137" s="182" t="s">
        <v>142</v>
      </c>
      <c r="F137" s="183" t="s">
        <v>143</v>
      </c>
      <c r="G137" s="184" t="s">
        <v>130</v>
      </c>
      <c r="H137" s="185">
        <v>4.5</v>
      </c>
      <c r="I137" s="186"/>
      <c r="J137" s="187">
        <f>ROUND(I137*H137,2)</f>
        <v>0</v>
      </c>
      <c r="K137" s="188"/>
      <c r="L137" s="38"/>
      <c r="M137" s="189" t="s">
        <v>1</v>
      </c>
      <c r="N137" s="190" t="s">
        <v>41</v>
      </c>
      <c r="O137" s="70"/>
      <c r="P137" s="191">
        <f>O137*H137</f>
        <v>0</v>
      </c>
      <c r="Q137" s="191">
        <v>0</v>
      </c>
      <c r="R137" s="191">
        <f>Q137*H137</f>
        <v>0</v>
      </c>
      <c r="S137" s="191">
        <v>0</v>
      </c>
      <c r="T137" s="19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3" t="s">
        <v>123</v>
      </c>
      <c r="AT137" s="193" t="s">
        <v>119</v>
      </c>
      <c r="AU137" s="193" t="s">
        <v>124</v>
      </c>
      <c r="AY137" s="16" t="s">
        <v>117</v>
      </c>
      <c r="BE137" s="194">
        <f>IF(N137="základná",J137,0)</f>
        <v>0</v>
      </c>
      <c r="BF137" s="194">
        <f>IF(N137="znížená",J137,0)</f>
        <v>0</v>
      </c>
      <c r="BG137" s="194">
        <f>IF(N137="zákl. prenesená",J137,0)</f>
        <v>0</v>
      </c>
      <c r="BH137" s="194">
        <f>IF(N137="zníž. prenesená",J137,0)</f>
        <v>0</v>
      </c>
      <c r="BI137" s="194">
        <f>IF(N137="nulová",J137,0)</f>
        <v>0</v>
      </c>
      <c r="BJ137" s="16" t="s">
        <v>124</v>
      </c>
      <c r="BK137" s="194">
        <f>ROUND(I137*H137,2)</f>
        <v>0</v>
      </c>
      <c r="BL137" s="16" t="s">
        <v>123</v>
      </c>
      <c r="BM137" s="193" t="s">
        <v>144</v>
      </c>
    </row>
    <row r="138" spans="1:65" s="2" customFormat="1" ht="14.45" customHeight="1" x14ac:dyDescent="0.2">
      <c r="A138" s="33"/>
      <c r="B138" s="34"/>
      <c r="C138" s="181" t="s">
        <v>145</v>
      </c>
      <c r="D138" s="181" t="s">
        <v>119</v>
      </c>
      <c r="E138" s="182" t="s">
        <v>146</v>
      </c>
      <c r="F138" s="183" t="s">
        <v>147</v>
      </c>
      <c r="G138" s="184" t="s">
        <v>122</v>
      </c>
      <c r="H138" s="185">
        <v>3</v>
      </c>
      <c r="I138" s="186"/>
      <c r="J138" s="187">
        <f>ROUND(I138*H138,2)</f>
        <v>0</v>
      </c>
      <c r="K138" s="188"/>
      <c r="L138" s="38"/>
      <c r="M138" s="189" t="s">
        <v>1</v>
      </c>
      <c r="N138" s="190" t="s">
        <v>41</v>
      </c>
      <c r="O138" s="70"/>
      <c r="P138" s="191">
        <f>O138*H138</f>
        <v>0</v>
      </c>
      <c r="Q138" s="191">
        <v>0</v>
      </c>
      <c r="R138" s="191">
        <f>Q138*H138</f>
        <v>0</v>
      </c>
      <c r="S138" s="191">
        <v>0</v>
      </c>
      <c r="T138" s="192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3" t="s">
        <v>123</v>
      </c>
      <c r="AT138" s="193" t="s">
        <v>119</v>
      </c>
      <c r="AU138" s="193" t="s">
        <v>124</v>
      </c>
      <c r="AY138" s="16" t="s">
        <v>117</v>
      </c>
      <c r="BE138" s="194">
        <f>IF(N138="základná",J138,0)</f>
        <v>0</v>
      </c>
      <c r="BF138" s="194">
        <f>IF(N138="znížená",J138,0)</f>
        <v>0</v>
      </c>
      <c r="BG138" s="194">
        <f>IF(N138="zákl. prenesená",J138,0)</f>
        <v>0</v>
      </c>
      <c r="BH138" s="194">
        <f>IF(N138="zníž. prenesená",J138,0)</f>
        <v>0</v>
      </c>
      <c r="BI138" s="194">
        <f>IF(N138="nulová",J138,0)</f>
        <v>0</v>
      </c>
      <c r="BJ138" s="16" t="s">
        <v>124</v>
      </c>
      <c r="BK138" s="194">
        <f>ROUND(I138*H138,2)</f>
        <v>0</v>
      </c>
      <c r="BL138" s="16" t="s">
        <v>123</v>
      </c>
      <c r="BM138" s="193" t="s">
        <v>148</v>
      </c>
    </row>
    <row r="139" spans="1:65" s="12" customFormat="1" ht="22.9" customHeight="1" x14ac:dyDescent="0.2">
      <c r="B139" s="165"/>
      <c r="C139" s="166"/>
      <c r="D139" s="167" t="s">
        <v>74</v>
      </c>
      <c r="E139" s="179" t="s">
        <v>124</v>
      </c>
      <c r="F139" s="179" t="s">
        <v>149</v>
      </c>
      <c r="G139" s="166"/>
      <c r="H139" s="166"/>
      <c r="I139" s="169"/>
      <c r="J139" s="180">
        <f>BK139</f>
        <v>0</v>
      </c>
      <c r="K139" s="166"/>
      <c r="L139" s="171"/>
      <c r="M139" s="172"/>
      <c r="N139" s="173"/>
      <c r="O139" s="173"/>
      <c r="P139" s="174">
        <f>SUM(P140:P156)</f>
        <v>0</v>
      </c>
      <c r="Q139" s="173"/>
      <c r="R139" s="174">
        <f>SUM(R140:R156)</f>
        <v>0.368448</v>
      </c>
      <c r="S139" s="173"/>
      <c r="T139" s="175">
        <f>SUM(T140:T156)</f>
        <v>0</v>
      </c>
      <c r="AR139" s="176" t="s">
        <v>80</v>
      </c>
      <c r="AT139" s="177" t="s">
        <v>74</v>
      </c>
      <c r="AU139" s="177" t="s">
        <v>80</v>
      </c>
      <c r="AY139" s="176" t="s">
        <v>117</v>
      </c>
      <c r="BK139" s="178">
        <f>SUM(BK140:BK156)</f>
        <v>0</v>
      </c>
    </row>
    <row r="140" spans="1:65" s="2" customFormat="1" ht="24.2" customHeight="1" x14ac:dyDescent="0.2">
      <c r="A140" s="33"/>
      <c r="B140" s="34"/>
      <c r="C140" s="181" t="s">
        <v>150</v>
      </c>
      <c r="D140" s="181" t="s">
        <v>119</v>
      </c>
      <c r="E140" s="182" t="s">
        <v>151</v>
      </c>
      <c r="F140" s="183" t="s">
        <v>152</v>
      </c>
      <c r="G140" s="184" t="s">
        <v>122</v>
      </c>
      <c r="H140" s="185">
        <v>3</v>
      </c>
      <c r="I140" s="186"/>
      <c r="J140" s="187">
        <f>ROUND(I140*H140,2)</f>
        <v>0</v>
      </c>
      <c r="K140" s="188"/>
      <c r="L140" s="38"/>
      <c r="M140" s="189" t="s">
        <v>1</v>
      </c>
      <c r="N140" s="190" t="s">
        <v>41</v>
      </c>
      <c r="O140" s="70"/>
      <c r="P140" s="191">
        <f>O140*H140</f>
        <v>0</v>
      </c>
      <c r="Q140" s="191">
        <v>0</v>
      </c>
      <c r="R140" s="191">
        <f>Q140*H140</f>
        <v>0</v>
      </c>
      <c r="S140" s="191">
        <v>0</v>
      </c>
      <c r="T140" s="19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3" t="s">
        <v>123</v>
      </c>
      <c r="AT140" s="193" t="s">
        <v>119</v>
      </c>
      <c r="AU140" s="193" t="s">
        <v>124</v>
      </c>
      <c r="AY140" s="16" t="s">
        <v>117</v>
      </c>
      <c r="BE140" s="194">
        <f>IF(N140="základná",J140,0)</f>
        <v>0</v>
      </c>
      <c r="BF140" s="194">
        <f>IF(N140="znížená",J140,0)</f>
        <v>0</v>
      </c>
      <c r="BG140" s="194">
        <f>IF(N140="zákl. prenesená",J140,0)</f>
        <v>0</v>
      </c>
      <c r="BH140" s="194">
        <f>IF(N140="zníž. prenesená",J140,0)</f>
        <v>0</v>
      </c>
      <c r="BI140" s="194">
        <f>IF(N140="nulová",J140,0)</f>
        <v>0</v>
      </c>
      <c r="BJ140" s="16" t="s">
        <v>124</v>
      </c>
      <c r="BK140" s="194">
        <f>ROUND(I140*H140,2)</f>
        <v>0</v>
      </c>
      <c r="BL140" s="16" t="s">
        <v>123</v>
      </c>
      <c r="BM140" s="193" t="s">
        <v>153</v>
      </c>
    </row>
    <row r="141" spans="1:65" s="2" customFormat="1" ht="14.45" customHeight="1" x14ac:dyDescent="0.2">
      <c r="A141" s="33"/>
      <c r="B141" s="34"/>
      <c r="C141" s="181" t="s">
        <v>154</v>
      </c>
      <c r="D141" s="181" t="s">
        <v>119</v>
      </c>
      <c r="E141" s="182" t="s">
        <v>155</v>
      </c>
      <c r="F141" s="183" t="s">
        <v>156</v>
      </c>
      <c r="G141" s="184" t="s">
        <v>122</v>
      </c>
      <c r="H141" s="185">
        <v>4.8</v>
      </c>
      <c r="I141" s="186"/>
      <c r="J141" s="187">
        <f>ROUND(I141*H141,2)</f>
        <v>0</v>
      </c>
      <c r="K141" s="188"/>
      <c r="L141" s="38"/>
      <c r="M141" s="189" t="s">
        <v>1</v>
      </c>
      <c r="N141" s="190" t="s">
        <v>41</v>
      </c>
      <c r="O141" s="70"/>
      <c r="P141" s="191">
        <f>O141*H141</f>
        <v>0</v>
      </c>
      <c r="Q141" s="191">
        <v>5.0979999999999998E-2</v>
      </c>
      <c r="R141" s="191">
        <f>Q141*H141</f>
        <v>0.24470399999999998</v>
      </c>
      <c r="S141" s="191">
        <v>0</v>
      </c>
      <c r="T141" s="19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3" t="s">
        <v>123</v>
      </c>
      <c r="AT141" s="193" t="s">
        <v>119</v>
      </c>
      <c r="AU141" s="193" t="s">
        <v>124</v>
      </c>
      <c r="AY141" s="16" t="s">
        <v>117</v>
      </c>
      <c r="BE141" s="194">
        <f>IF(N141="základná",J141,0)</f>
        <v>0</v>
      </c>
      <c r="BF141" s="194">
        <f>IF(N141="znížená",J141,0)</f>
        <v>0</v>
      </c>
      <c r="BG141" s="194">
        <f>IF(N141="zákl. prenesená",J141,0)</f>
        <v>0</v>
      </c>
      <c r="BH141" s="194">
        <f>IF(N141="zníž. prenesená",J141,0)</f>
        <v>0</v>
      </c>
      <c r="BI141" s="194">
        <f>IF(N141="nulová",J141,0)</f>
        <v>0</v>
      </c>
      <c r="BJ141" s="16" t="s">
        <v>124</v>
      </c>
      <c r="BK141" s="194">
        <f>ROUND(I141*H141,2)</f>
        <v>0</v>
      </c>
      <c r="BL141" s="16" t="s">
        <v>123</v>
      </c>
      <c r="BM141" s="193" t="s">
        <v>157</v>
      </c>
    </row>
    <row r="142" spans="1:65" s="13" customFormat="1" ht="22.5" x14ac:dyDescent="0.2">
      <c r="B142" s="195"/>
      <c r="C142" s="196"/>
      <c r="D142" s="197" t="s">
        <v>126</v>
      </c>
      <c r="E142" s="198" t="s">
        <v>1</v>
      </c>
      <c r="F142" s="199" t="s">
        <v>158</v>
      </c>
      <c r="G142" s="196"/>
      <c r="H142" s="200">
        <v>4.8</v>
      </c>
      <c r="I142" s="201"/>
      <c r="J142" s="196"/>
      <c r="K142" s="196"/>
      <c r="L142" s="202"/>
      <c r="M142" s="203"/>
      <c r="N142" s="204"/>
      <c r="O142" s="204"/>
      <c r="P142" s="204"/>
      <c r="Q142" s="204"/>
      <c r="R142" s="204"/>
      <c r="S142" s="204"/>
      <c r="T142" s="205"/>
      <c r="AT142" s="206" t="s">
        <v>126</v>
      </c>
      <c r="AU142" s="206" t="s">
        <v>124</v>
      </c>
      <c r="AV142" s="13" t="s">
        <v>124</v>
      </c>
      <c r="AW142" s="13" t="s">
        <v>31</v>
      </c>
      <c r="AX142" s="13" t="s">
        <v>80</v>
      </c>
      <c r="AY142" s="206" t="s">
        <v>117</v>
      </c>
    </row>
    <row r="143" spans="1:65" s="2" customFormat="1" ht="24.2" customHeight="1" x14ac:dyDescent="0.2">
      <c r="A143" s="33"/>
      <c r="B143" s="34"/>
      <c r="C143" s="181" t="s">
        <v>159</v>
      </c>
      <c r="D143" s="181" t="s">
        <v>119</v>
      </c>
      <c r="E143" s="182" t="s">
        <v>160</v>
      </c>
      <c r="F143" s="183" t="s">
        <v>161</v>
      </c>
      <c r="G143" s="184" t="s">
        <v>122</v>
      </c>
      <c r="H143" s="185">
        <v>4.8</v>
      </c>
      <c r="I143" s="186"/>
      <c r="J143" s="187">
        <f>ROUND(I143*H143,2)</f>
        <v>0</v>
      </c>
      <c r="K143" s="188"/>
      <c r="L143" s="38"/>
      <c r="M143" s="189" t="s">
        <v>1</v>
      </c>
      <c r="N143" s="190" t="s">
        <v>41</v>
      </c>
      <c r="O143" s="70"/>
      <c r="P143" s="191">
        <f>O143*H143</f>
        <v>0</v>
      </c>
      <c r="Q143" s="191">
        <v>0</v>
      </c>
      <c r="R143" s="191">
        <f>Q143*H143</f>
        <v>0</v>
      </c>
      <c r="S143" s="191">
        <v>0</v>
      </c>
      <c r="T143" s="192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3" t="s">
        <v>123</v>
      </c>
      <c r="AT143" s="193" t="s">
        <v>119</v>
      </c>
      <c r="AU143" s="193" t="s">
        <v>124</v>
      </c>
      <c r="AY143" s="16" t="s">
        <v>117</v>
      </c>
      <c r="BE143" s="194">
        <f>IF(N143="základná",J143,0)</f>
        <v>0</v>
      </c>
      <c r="BF143" s="194">
        <f>IF(N143="znížená",J143,0)</f>
        <v>0</v>
      </c>
      <c r="BG143" s="194">
        <f>IF(N143="zákl. prenesená",J143,0)</f>
        <v>0</v>
      </c>
      <c r="BH143" s="194">
        <f>IF(N143="zníž. prenesená",J143,0)</f>
        <v>0</v>
      </c>
      <c r="BI143" s="194">
        <f>IF(N143="nulová",J143,0)</f>
        <v>0</v>
      </c>
      <c r="BJ143" s="16" t="s">
        <v>124</v>
      </c>
      <c r="BK143" s="194">
        <f>ROUND(I143*H143,2)</f>
        <v>0</v>
      </c>
      <c r="BL143" s="16" t="s">
        <v>123</v>
      </c>
      <c r="BM143" s="193" t="s">
        <v>162</v>
      </c>
    </row>
    <row r="144" spans="1:65" s="13" customFormat="1" ht="11.25" x14ac:dyDescent="0.2">
      <c r="B144" s="195"/>
      <c r="C144" s="196"/>
      <c r="D144" s="197" t="s">
        <v>126</v>
      </c>
      <c r="E144" s="198" t="s">
        <v>1</v>
      </c>
      <c r="F144" s="199" t="s">
        <v>163</v>
      </c>
      <c r="G144" s="196"/>
      <c r="H144" s="200">
        <v>4.8</v>
      </c>
      <c r="I144" s="201"/>
      <c r="J144" s="196"/>
      <c r="K144" s="196"/>
      <c r="L144" s="202"/>
      <c r="M144" s="203"/>
      <c r="N144" s="204"/>
      <c r="O144" s="204"/>
      <c r="P144" s="204"/>
      <c r="Q144" s="204"/>
      <c r="R144" s="204"/>
      <c r="S144" s="204"/>
      <c r="T144" s="205"/>
      <c r="AT144" s="206" t="s">
        <v>126</v>
      </c>
      <c r="AU144" s="206" t="s">
        <v>124</v>
      </c>
      <c r="AV144" s="13" t="s">
        <v>124</v>
      </c>
      <c r="AW144" s="13" t="s">
        <v>31</v>
      </c>
      <c r="AX144" s="13" t="s">
        <v>80</v>
      </c>
      <c r="AY144" s="206" t="s">
        <v>117</v>
      </c>
    </row>
    <row r="145" spans="1:65" s="2" customFormat="1" ht="14.45" customHeight="1" x14ac:dyDescent="0.2">
      <c r="A145" s="33"/>
      <c r="B145" s="34"/>
      <c r="C145" s="181" t="s">
        <v>164</v>
      </c>
      <c r="D145" s="181" t="s">
        <v>119</v>
      </c>
      <c r="E145" s="182" t="s">
        <v>165</v>
      </c>
      <c r="F145" s="183" t="s">
        <v>166</v>
      </c>
      <c r="G145" s="184" t="s">
        <v>122</v>
      </c>
      <c r="H145" s="185">
        <v>9.6</v>
      </c>
      <c r="I145" s="186"/>
      <c r="J145" s="187">
        <f>ROUND(I145*H145,2)</f>
        <v>0</v>
      </c>
      <c r="K145" s="188"/>
      <c r="L145" s="38"/>
      <c r="M145" s="189" t="s">
        <v>1</v>
      </c>
      <c r="N145" s="190" t="s">
        <v>41</v>
      </c>
      <c r="O145" s="70"/>
      <c r="P145" s="191">
        <f>O145*H145</f>
        <v>0</v>
      </c>
      <c r="Q145" s="191">
        <v>0</v>
      </c>
      <c r="R145" s="191">
        <f>Q145*H145</f>
        <v>0</v>
      </c>
      <c r="S145" s="191">
        <v>0</v>
      </c>
      <c r="T145" s="19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3" t="s">
        <v>123</v>
      </c>
      <c r="AT145" s="193" t="s">
        <v>119</v>
      </c>
      <c r="AU145" s="193" t="s">
        <v>124</v>
      </c>
      <c r="AY145" s="16" t="s">
        <v>117</v>
      </c>
      <c r="BE145" s="194">
        <f>IF(N145="základná",J145,0)</f>
        <v>0</v>
      </c>
      <c r="BF145" s="194">
        <f>IF(N145="znížená",J145,0)</f>
        <v>0</v>
      </c>
      <c r="BG145" s="194">
        <f>IF(N145="zákl. prenesená",J145,0)</f>
        <v>0</v>
      </c>
      <c r="BH145" s="194">
        <f>IF(N145="zníž. prenesená",J145,0)</f>
        <v>0</v>
      </c>
      <c r="BI145" s="194">
        <f>IF(N145="nulová",J145,0)</f>
        <v>0</v>
      </c>
      <c r="BJ145" s="16" t="s">
        <v>124</v>
      </c>
      <c r="BK145" s="194">
        <f>ROUND(I145*H145,2)</f>
        <v>0</v>
      </c>
      <c r="BL145" s="16" t="s">
        <v>123</v>
      </c>
      <c r="BM145" s="193" t="s">
        <v>167</v>
      </c>
    </row>
    <row r="146" spans="1:65" s="13" customFormat="1" ht="22.5" x14ac:dyDescent="0.2">
      <c r="B146" s="195"/>
      <c r="C146" s="196"/>
      <c r="D146" s="197" t="s">
        <v>126</v>
      </c>
      <c r="E146" s="198" t="s">
        <v>1</v>
      </c>
      <c r="F146" s="199" t="s">
        <v>158</v>
      </c>
      <c r="G146" s="196"/>
      <c r="H146" s="200">
        <v>4.8</v>
      </c>
      <c r="I146" s="201"/>
      <c r="J146" s="196"/>
      <c r="K146" s="196"/>
      <c r="L146" s="202"/>
      <c r="M146" s="203"/>
      <c r="N146" s="204"/>
      <c r="O146" s="204"/>
      <c r="P146" s="204"/>
      <c r="Q146" s="204"/>
      <c r="R146" s="204"/>
      <c r="S146" s="204"/>
      <c r="T146" s="205"/>
      <c r="AT146" s="206" t="s">
        <v>126</v>
      </c>
      <c r="AU146" s="206" t="s">
        <v>124</v>
      </c>
      <c r="AV146" s="13" t="s">
        <v>124</v>
      </c>
      <c r="AW146" s="13" t="s">
        <v>31</v>
      </c>
      <c r="AX146" s="13" t="s">
        <v>75</v>
      </c>
      <c r="AY146" s="206" t="s">
        <v>117</v>
      </c>
    </row>
    <row r="147" spans="1:65" s="13" customFormat="1" ht="11.25" x14ac:dyDescent="0.2">
      <c r="B147" s="195"/>
      <c r="C147" s="196"/>
      <c r="D147" s="197" t="s">
        <v>126</v>
      </c>
      <c r="E147" s="198" t="s">
        <v>1</v>
      </c>
      <c r="F147" s="199" t="s">
        <v>163</v>
      </c>
      <c r="G147" s="196"/>
      <c r="H147" s="200">
        <v>4.8</v>
      </c>
      <c r="I147" s="201"/>
      <c r="J147" s="196"/>
      <c r="K147" s="196"/>
      <c r="L147" s="202"/>
      <c r="M147" s="203"/>
      <c r="N147" s="204"/>
      <c r="O147" s="204"/>
      <c r="P147" s="204"/>
      <c r="Q147" s="204"/>
      <c r="R147" s="204"/>
      <c r="S147" s="204"/>
      <c r="T147" s="205"/>
      <c r="AT147" s="206" t="s">
        <v>126</v>
      </c>
      <c r="AU147" s="206" t="s">
        <v>124</v>
      </c>
      <c r="AV147" s="13" t="s">
        <v>124</v>
      </c>
      <c r="AW147" s="13" t="s">
        <v>31</v>
      </c>
      <c r="AX147" s="13" t="s">
        <v>75</v>
      </c>
      <c r="AY147" s="206" t="s">
        <v>117</v>
      </c>
    </row>
    <row r="148" spans="1:65" s="14" customFormat="1" ht="11.25" x14ac:dyDescent="0.2">
      <c r="B148" s="207"/>
      <c r="C148" s="208"/>
      <c r="D148" s="197" t="s">
        <v>126</v>
      </c>
      <c r="E148" s="209" t="s">
        <v>1</v>
      </c>
      <c r="F148" s="210" t="s">
        <v>168</v>
      </c>
      <c r="G148" s="208"/>
      <c r="H148" s="211">
        <v>9.6</v>
      </c>
      <c r="I148" s="212"/>
      <c r="J148" s="208"/>
      <c r="K148" s="208"/>
      <c r="L148" s="213"/>
      <c r="M148" s="214"/>
      <c r="N148" s="215"/>
      <c r="O148" s="215"/>
      <c r="P148" s="215"/>
      <c r="Q148" s="215"/>
      <c r="R148" s="215"/>
      <c r="S148" s="215"/>
      <c r="T148" s="216"/>
      <c r="AT148" s="217" t="s">
        <v>126</v>
      </c>
      <c r="AU148" s="217" t="s">
        <v>124</v>
      </c>
      <c r="AV148" s="14" t="s">
        <v>123</v>
      </c>
      <c r="AW148" s="14" t="s">
        <v>31</v>
      </c>
      <c r="AX148" s="14" t="s">
        <v>80</v>
      </c>
      <c r="AY148" s="217" t="s">
        <v>117</v>
      </c>
    </row>
    <row r="149" spans="1:65" s="2" customFormat="1" ht="24.2" customHeight="1" x14ac:dyDescent="0.2">
      <c r="A149" s="33"/>
      <c r="B149" s="34"/>
      <c r="C149" s="181" t="s">
        <v>169</v>
      </c>
      <c r="D149" s="181" t="s">
        <v>119</v>
      </c>
      <c r="E149" s="182" t="s">
        <v>170</v>
      </c>
      <c r="F149" s="183" t="s">
        <v>171</v>
      </c>
      <c r="G149" s="184" t="s">
        <v>122</v>
      </c>
      <c r="H149" s="185">
        <v>9.6</v>
      </c>
      <c r="I149" s="186"/>
      <c r="J149" s="187">
        <f>ROUND(I149*H149,2)</f>
        <v>0</v>
      </c>
      <c r="K149" s="188"/>
      <c r="L149" s="38"/>
      <c r="M149" s="189" t="s">
        <v>1</v>
      </c>
      <c r="N149" s="190" t="s">
        <v>41</v>
      </c>
      <c r="O149" s="70"/>
      <c r="P149" s="191">
        <f>O149*H149</f>
        <v>0</v>
      </c>
      <c r="Q149" s="191">
        <v>1.289E-2</v>
      </c>
      <c r="R149" s="191">
        <f>Q149*H149</f>
        <v>0.12374399999999999</v>
      </c>
      <c r="S149" s="191">
        <v>0</v>
      </c>
      <c r="T149" s="19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3" t="s">
        <v>123</v>
      </c>
      <c r="AT149" s="193" t="s">
        <v>119</v>
      </c>
      <c r="AU149" s="193" t="s">
        <v>124</v>
      </c>
      <c r="AY149" s="16" t="s">
        <v>117</v>
      </c>
      <c r="BE149" s="194">
        <f>IF(N149="základná",J149,0)</f>
        <v>0</v>
      </c>
      <c r="BF149" s="194">
        <f>IF(N149="znížená",J149,0)</f>
        <v>0</v>
      </c>
      <c r="BG149" s="194">
        <f>IF(N149="zákl. prenesená",J149,0)</f>
        <v>0</v>
      </c>
      <c r="BH149" s="194">
        <f>IF(N149="zníž. prenesená",J149,0)</f>
        <v>0</v>
      </c>
      <c r="BI149" s="194">
        <f>IF(N149="nulová",J149,0)</f>
        <v>0</v>
      </c>
      <c r="BJ149" s="16" t="s">
        <v>124</v>
      </c>
      <c r="BK149" s="194">
        <f>ROUND(I149*H149,2)</f>
        <v>0</v>
      </c>
      <c r="BL149" s="16" t="s">
        <v>123</v>
      </c>
      <c r="BM149" s="193" t="s">
        <v>172</v>
      </c>
    </row>
    <row r="150" spans="1:65" s="13" customFormat="1" ht="22.5" x14ac:dyDescent="0.2">
      <c r="B150" s="195"/>
      <c r="C150" s="196"/>
      <c r="D150" s="197" t="s">
        <v>126</v>
      </c>
      <c r="E150" s="198" t="s">
        <v>1</v>
      </c>
      <c r="F150" s="199" t="s">
        <v>158</v>
      </c>
      <c r="G150" s="196"/>
      <c r="H150" s="200">
        <v>4.8</v>
      </c>
      <c r="I150" s="201"/>
      <c r="J150" s="196"/>
      <c r="K150" s="196"/>
      <c r="L150" s="202"/>
      <c r="M150" s="203"/>
      <c r="N150" s="204"/>
      <c r="O150" s="204"/>
      <c r="P150" s="204"/>
      <c r="Q150" s="204"/>
      <c r="R150" s="204"/>
      <c r="S150" s="204"/>
      <c r="T150" s="205"/>
      <c r="AT150" s="206" t="s">
        <v>126</v>
      </c>
      <c r="AU150" s="206" t="s">
        <v>124</v>
      </c>
      <c r="AV150" s="13" t="s">
        <v>124</v>
      </c>
      <c r="AW150" s="13" t="s">
        <v>31</v>
      </c>
      <c r="AX150" s="13" t="s">
        <v>75</v>
      </c>
      <c r="AY150" s="206" t="s">
        <v>117</v>
      </c>
    </row>
    <row r="151" spans="1:65" s="13" customFormat="1" ht="11.25" x14ac:dyDescent="0.2">
      <c r="B151" s="195"/>
      <c r="C151" s="196"/>
      <c r="D151" s="197" t="s">
        <v>126</v>
      </c>
      <c r="E151" s="198" t="s">
        <v>1</v>
      </c>
      <c r="F151" s="199" t="s">
        <v>163</v>
      </c>
      <c r="G151" s="196"/>
      <c r="H151" s="200">
        <v>4.8</v>
      </c>
      <c r="I151" s="201"/>
      <c r="J151" s="196"/>
      <c r="K151" s="196"/>
      <c r="L151" s="202"/>
      <c r="M151" s="203"/>
      <c r="N151" s="204"/>
      <c r="O151" s="204"/>
      <c r="P151" s="204"/>
      <c r="Q151" s="204"/>
      <c r="R151" s="204"/>
      <c r="S151" s="204"/>
      <c r="T151" s="205"/>
      <c r="AT151" s="206" t="s">
        <v>126</v>
      </c>
      <c r="AU151" s="206" t="s">
        <v>124</v>
      </c>
      <c r="AV151" s="13" t="s">
        <v>124</v>
      </c>
      <c r="AW151" s="13" t="s">
        <v>31</v>
      </c>
      <c r="AX151" s="13" t="s">
        <v>75</v>
      </c>
      <c r="AY151" s="206" t="s">
        <v>117</v>
      </c>
    </row>
    <row r="152" spans="1:65" s="14" customFormat="1" ht="11.25" x14ac:dyDescent="0.2">
      <c r="B152" s="207"/>
      <c r="C152" s="208"/>
      <c r="D152" s="197" t="s">
        <v>126</v>
      </c>
      <c r="E152" s="209" t="s">
        <v>1</v>
      </c>
      <c r="F152" s="210" t="s">
        <v>168</v>
      </c>
      <c r="G152" s="208"/>
      <c r="H152" s="211">
        <v>9.6</v>
      </c>
      <c r="I152" s="212"/>
      <c r="J152" s="208"/>
      <c r="K152" s="208"/>
      <c r="L152" s="213"/>
      <c r="M152" s="214"/>
      <c r="N152" s="215"/>
      <c r="O152" s="215"/>
      <c r="P152" s="215"/>
      <c r="Q152" s="215"/>
      <c r="R152" s="215"/>
      <c r="S152" s="215"/>
      <c r="T152" s="216"/>
      <c r="AT152" s="217" t="s">
        <v>126</v>
      </c>
      <c r="AU152" s="217" t="s">
        <v>124</v>
      </c>
      <c r="AV152" s="14" t="s">
        <v>123</v>
      </c>
      <c r="AW152" s="14" t="s">
        <v>31</v>
      </c>
      <c r="AX152" s="14" t="s">
        <v>80</v>
      </c>
      <c r="AY152" s="217" t="s">
        <v>117</v>
      </c>
    </row>
    <row r="153" spans="1:65" s="2" customFormat="1" ht="24.2" customHeight="1" x14ac:dyDescent="0.2">
      <c r="A153" s="33"/>
      <c r="B153" s="34"/>
      <c r="C153" s="181" t="s">
        <v>173</v>
      </c>
      <c r="D153" s="181" t="s">
        <v>119</v>
      </c>
      <c r="E153" s="182" t="s">
        <v>174</v>
      </c>
      <c r="F153" s="183" t="s">
        <v>175</v>
      </c>
      <c r="G153" s="184" t="s">
        <v>122</v>
      </c>
      <c r="H153" s="185">
        <v>9.6</v>
      </c>
      <c r="I153" s="186"/>
      <c r="J153" s="187">
        <f>ROUND(I153*H153,2)</f>
        <v>0</v>
      </c>
      <c r="K153" s="188"/>
      <c r="L153" s="38"/>
      <c r="M153" s="189" t="s">
        <v>1</v>
      </c>
      <c r="N153" s="190" t="s">
        <v>41</v>
      </c>
      <c r="O153" s="70"/>
      <c r="P153" s="191">
        <f>O153*H153</f>
        <v>0</v>
      </c>
      <c r="Q153" s="191">
        <v>0</v>
      </c>
      <c r="R153" s="191">
        <f>Q153*H153</f>
        <v>0</v>
      </c>
      <c r="S153" s="191">
        <v>0</v>
      </c>
      <c r="T153" s="192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3" t="s">
        <v>123</v>
      </c>
      <c r="AT153" s="193" t="s">
        <v>119</v>
      </c>
      <c r="AU153" s="193" t="s">
        <v>124</v>
      </c>
      <c r="AY153" s="16" t="s">
        <v>117</v>
      </c>
      <c r="BE153" s="194">
        <f>IF(N153="základná",J153,0)</f>
        <v>0</v>
      </c>
      <c r="BF153" s="194">
        <f>IF(N153="znížená",J153,0)</f>
        <v>0</v>
      </c>
      <c r="BG153" s="194">
        <f>IF(N153="zákl. prenesená",J153,0)</f>
        <v>0</v>
      </c>
      <c r="BH153" s="194">
        <f>IF(N153="zníž. prenesená",J153,0)</f>
        <v>0</v>
      </c>
      <c r="BI153" s="194">
        <f>IF(N153="nulová",J153,0)</f>
        <v>0</v>
      </c>
      <c r="BJ153" s="16" t="s">
        <v>124</v>
      </c>
      <c r="BK153" s="194">
        <f>ROUND(I153*H153,2)</f>
        <v>0</v>
      </c>
      <c r="BL153" s="16" t="s">
        <v>123</v>
      </c>
      <c r="BM153" s="193" t="s">
        <v>176</v>
      </c>
    </row>
    <row r="154" spans="1:65" s="13" customFormat="1" ht="22.5" x14ac:dyDescent="0.2">
      <c r="B154" s="195"/>
      <c r="C154" s="196"/>
      <c r="D154" s="197" t="s">
        <v>126</v>
      </c>
      <c r="E154" s="198" t="s">
        <v>1</v>
      </c>
      <c r="F154" s="199" t="s">
        <v>158</v>
      </c>
      <c r="G154" s="196"/>
      <c r="H154" s="200">
        <v>4.8</v>
      </c>
      <c r="I154" s="201"/>
      <c r="J154" s="196"/>
      <c r="K154" s="196"/>
      <c r="L154" s="202"/>
      <c r="M154" s="203"/>
      <c r="N154" s="204"/>
      <c r="O154" s="204"/>
      <c r="P154" s="204"/>
      <c r="Q154" s="204"/>
      <c r="R154" s="204"/>
      <c r="S154" s="204"/>
      <c r="T154" s="205"/>
      <c r="AT154" s="206" t="s">
        <v>126</v>
      </c>
      <c r="AU154" s="206" t="s">
        <v>124</v>
      </c>
      <c r="AV154" s="13" t="s">
        <v>124</v>
      </c>
      <c r="AW154" s="13" t="s">
        <v>31</v>
      </c>
      <c r="AX154" s="13" t="s">
        <v>75</v>
      </c>
      <c r="AY154" s="206" t="s">
        <v>117</v>
      </c>
    </row>
    <row r="155" spans="1:65" s="13" customFormat="1" ht="11.25" x14ac:dyDescent="0.2">
      <c r="B155" s="195"/>
      <c r="C155" s="196"/>
      <c r="D155" s="197" t="s">
        <v>126</v>
      </c>
      <c r="E155" s="198" t="s">
        <v>1</v>
      </c>
      <c r="F155" s="199" t="s">
        <v>163</v>
      </c>
      <c r="G155" s="196"/>
      <c r="H155" s="200">
        <v>4.8</v>
      </c>
      <c r="I155" s="201"/>
      <c r="J155" s="196"/>
      <c r="K155" s="196"/>
      <c r="L155" s="202"/>
      <c r="M155" s="203"/>
      <c r="N155" s="204"/>
      <c r="O155" s="204"/>
      <c r="P155" s="204"/>
      <c r="Q155" s="204"/>
      <c r="R155" s="204"/>
      <c r="S155" s="204"/>
      <c r="T155" s="205"/>
      <c r="AT155" s="206" t="s">
        <v>126</v>
      </c>
      <c r="AU155" s="206" t="s">
        <v>124</v>
      </c>
      <c r="AV155" s="13" t="s">
        <v>124</v>
      </c>
      <c r="AW155" s="13" t="s">
        <v>31</v>
      </c>
      <c r="AX155" s="13" t="s">
        <v>75</v>
      </c>
      <c r="AY155" s="206" t="s">
        <v>117</v>
      </c>
    </row>
    <row r="156" spans="1:65" s="14" customFormat="1" ht="11.25" x14ac:dyDescent="0.2">
      <c r="B156" s="207"/>
      <c r="C156" s="208"/>
      <c r="D156" s="197" t="s">
        <v>126</v>
      </c>
      <c r="E156" s="209" t="s">
        <v>1</v>
      </c>
      <c r="F156" s="210" t="s">
        <v>168</v>
      </c>
      <c r="G156" s="208"/>
      <c r="H156" s="211">
        <v>9.6</v>
      </c>
      <c r="I156" s="212"/>
      <c r="J156" s="208"/>
      <c r="K156" s="208"/>
      <c r="L156" s="213"/>
      <c r="M156" s="214"/>
      <c r="N156" s="215"/>
      <c r="O156" s="215"/>
      <c r="P156" s="215"/>
      <c r="Q156" s="215"/>
      <c r="R156" s="215"/>
      <c r="S156" s="215"/>
      <c r="T156" s="216"/>
      <c r="AT156" s="217" t="s">
        <v>126</v>
      </c>
      <c r="AU156" s="217" t="s">
        <v>124</v>
      </c>
      <c r="AV156" s="14" t="s">
        <v>123</v>
      </c>
      <c r="AW156" s="14" t="s">
        <v>31</v>
      </c>
      <c r="AX156" s="14" t="s">
        <v>80</v>
      </c>
      <c r="AY156" s="217" t="s">
        <v>117</v>
      </c>
    </row>
    <row r="157" spans="1:65" s="12" customFormat="1" ht="22.9" customHeight="1" x14ac:dyDescent="0.2">
      <c r="B157" s="165"/>
      <c r="C157" s="166"/>
      <c r="D157" s="167" t="s">
        <v>74</v>
      </c>
      <c r="E157" s="179" t="s">
        <v>133</v>
      </c>
      <c r="F157" s="179" t="s">
        <v>177</v>
      </c>
      <c r="G157" s="166"/>
      <c r="H157" s="166"/>
      <c r="I157" s="169"/>
      <c r="J157" s="180">
        <f>BK157</f>
        <v>0</v>
      </c>
      <c r="K157" s="166"/>
      <c r="L157" s="171"/>
      <c r="M157" s="172"/>
      <c r="N157" s="173"/>
      <c r="O157" s="173"/>
      <c r="P157" s="174">
        <f>SUM(P158:P159)</f>
        <v>0</v>
      </c>
      <c r="Q157" s="173"/>
      <c r="R157" s="174">
        <f>SUM(R158:R159)</f>
        <v>1.10853</v>
      </c>
      <c r="S157" s="173"/>
      <c r="T157" s="175">
        <f>SUM(T158:T159)</f>
        <v>0</v>
      </c>
      <c r="AR157" s="176" t="s">
        <v>80</v>
      </c>
      <c r="AT157" s="177" t="s">
        <v>74</v>
      </c>
      <c r="AU157" s="177" t="s">
        <v>80</v>
      </c>
      <c r="AY157" s="176" t="s">
        <v>117</v>
      </c>
      <c r="BK157" s="178">
        <f>SUM(BK158:BK159)</f>
        <v>0</v>
      </c>
    </row>
    <row r="158" spans="1:65" s="2" customFormat="1" ht="24.2" customHeight="1" x14ac:dyDescent="0.2">
      <c r="A158" s="33"/>
      <c r="B158" s="34"/>
      <c r="C158" s="181" t="s">
        <v>178</v>
      </c>
      <c r="D158" s="181" t="s">
        <v>119</v>
      </c>
      <c r="E158" s="182" t="s">
        <v>179</v>
      </c>
      <c r="F158" s="183" t="s">
        <v>180</v>
      </c>
      <c r="G158" s="184" t="s">
        <v>122</v>
      </c>
      <c r="H158" s="185">
        <v>4.5</v>
      </c>
      <c r="I158" s="186"/>
      <c r="J158" s="187">
        <f>ROUND(I158*H158,2)</f>
        <v>0</v>
      </c>
      <c r="K158" s="188"/>
      <c r="L158" s="38"/>
      <c r="M158" s="189" t="s">
        <v>1</v>
      </c>
      <c r="N158" s="190" t="s">
        <v>41</v>
      </c>
      <c r="O158" s="70"/>
      <c r="P158" s="191">
        <f>O158*H158</f>
        <v>0</v>
      </c>
      <c r="Q158" s="191">
        <v>0.24634</v>
      </c>
      <c r="R158" s="191">
        <f>Q158*H158</f>
        <v>1.10853</v>
      </c>
      <c r="S158" s="191">
        <v>0</v>
      </c>
      <c r="T158" s="192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3" t="s">
        <v>123</v>
      </c>
      <c r="AT158" s="193" t="s">
        <v>119</v>
      </c>
      <c r="AU158" s="193" t="s">
        <v>124</v>
      </c>
      <c r="AY158" s="16" t="s">
        <v>117</v>
      </c>
      <c r="BE158" s="194">
        <f>IF(N158="základná",J158,0)</f>
        <v>0</v>
      </c>
      <c r="BF158" s="194">
        <f>IF(N158="znížená",J158,0)</f>
        <v>0</v>
      </c>
      <c r="BG158" s="194">
        <f>IF(N158="zákl. prenesená",J158,0)</f>
        <v>0</v>
      </c>
      <c r="BH158" s="194">
        <f>IF(N158="zníž. prenesená",J158,0)</f>
        <v>0</v>
      </c>
      <c r="BI158" s="194">
        <f>IF(N158="nulová",J158,0)</f>
        <v>0</v>
      </c>
      <c r="BJ158" s="16" t="s">
        <v>124</v>
      </c>
      <c r="BK158" s="194">
        <f>ROUND(I158*H158,2)</f>
        <v>0</v>
      </c>
      <c r="BL158" s="16" t="s">
        <v>123</v>
      </c>
      <c r="BM158" s="193" t="s">
        <v>181</v>
      </c>
    </row>
    <row r="159" spans="1:65" s="13" customFormat="1" ht="11.25" x14ac:dyDescent="0.2">
      <c r="B159" s="195"/>
      <c r="C159" s="196"/>
      <c r="D159" s="197" t="s">
        <v>126</v>
      </c>
      <c r="E159" s="198" t="s">
        <v>1</v>
      </c>
      <c r="F159" s="199" t="s">
        <v>182</v>
      </c>
      <c r="G159" s="196"/>
      <c r="H159" s="200">
        <v>4.5</v>
      </c>
      <c r="I159" s="201"/>
      <c r="J159" s="196"/>
      <c r="K159" s="196"/>
      <c r="L159" s="202"/>
      <c r="M159" s="203"/>
      <c r="N159" s="204"/>
      <c r="O159" s="204"/>
      <c r="P159" s="204"/>
      <c r="Q159" s="204"/>
      <c r="R159" s="204"/>
      <c r="S159" s="204"/>
      <c r="T159" s="205"/>
      <c r="AT159" s="206" t="s">
        <v>126</v>
      </c>
      <c r="AU159" s="206" t="s">
        <v>124</v>
      </c>
      <c r="AV159" s="13" t="s">
        <v>124</v>
      </c>
      <c r="AW159" s="13" t="s">
        <v>31</v>
      </c>
      <c r="AX159" s="13" t="s">
        <v>80</v>
      </c>
      <c r="AY159" s="206" t="s">
        <v>117</v>
      </c>
    </row>
    <row r="160" spans="1:65" s="12" customFormat="1" ht="22.9" customHeight="1" x14ac:dyDescent="0.2">
      <c r="B160" s="165"/>
      <c r="C160" s="166"/>
      <c r="D160" s="167" t="s">
        <v>74</v>
      </c>
      <c r="E160" s="179" t="s">
        <v>141</v>
      </c>
      <c r="F160" s="179" t="s">
        <v>183</v>
      </c>
      <c r="G160" s="166"/>
      <c r="H160" s="166"/>
      <c r="I160" s="169"/>
      <c r="J160" s="180">
        <f>BK160</f>
        <v>0</v>
      </c>
      <c r="K160" s="166"/>
      <c r="L160" s="171"/>
      <c r="M160" s="172"/>
      <c r="N160" s="173"/>
      <c r="O160" s="173"/>
      <c r="P160" s="174">
        <f>SUM(P161:P162)</f>
        <v>0</v>
      </c>
      <c r="Q160" s="173"/>
      <c r="R160" s="174">
        <f>SUM(R161:R162)</f>
        <v>0.55110000000000003</v>
      </c>
      <c r="S160" s="173"/>
      <c r="T160" s="175">
        <f>SUM(T161:T162)</f>
        <v>0</v>
      </c>
      <c r="AR160" s="176" t="s">
        <v>80</v>
      </c>
      <c r="AT160" s="177" t="s">
        <v>74</v>
      </c>
      <c r="AU160" s="177" t="s">
        <v>80</v>
      </c>
      <c r="AY160" s="176" t="s">
        <v>117</v>
      </c>
      <c r="BK160" s="178">
        <f>SUM(BK161:BK162)</f>
        <v>0</v>
      </c>
    </row>
    <row r="161" spans="1:65" s="2" customFormat="1" ht="24.2" customHeight="1" x14ac:dyDescent="0.2">
      <c r="A161" s="33"/>
      <c r="B161" s="34"/>
      <c r="C161" s="181" t="s">
        <v>184</v>
      </c>
      <c r="D161" s="181" t="s">
        <v>119</v>
      </c>
      <c r="E161" s="182" t="s">
        <v>185</v>
      </c>
      <c r="F161" s="183" t="s">
        <v>186</v>
      </c>
      <c r="G161" s="184" t="s">
        <v>122</v>
      </c>
      <c r="H161" s="185">
        <v>3</v>
      </c>
      <c r="I161" s="186"/>
      <c r="J161" s="187">
        <f>ROUND(I161*H161,2)</f>
        <v>0</v>
      </c>
      <c r="K161" s="188"/>
      <c r="L161" s="38"/>
      <c r="M161" s="189" t="s">
        <v>1</v>
      </c>
      <c r="N161" s="190" t="s">
        <v>41</v>
      </c>
      <c r="O161" s="70"/>
      <c r="P161" s="191">
        <f>O161*H161</f>
        <v>0</v>
      </c>
      <c r="Q161" s="191">
        <v>0.1837</v>
      </c>
      <c r="R161" s="191">
        <f>Q161*H161</f>
        <v>0.55110000000000003</v>
      </c>
      <c r="S161" s="191">
        <v>0</v>
      </c>
      <c r="T161" s="192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3" t="s">
        <v>123</v>
      </c>
      <c r="AT161" s="193" t="s">
        <v>119</v>
      </c>
      <c r="AU161" s="193" t="s">
        <v>124</v>
      </c>
      <c r="AY161" s="16" t="s">
        <v>117</v>
      </c>
      <c r="BE161" s="194">
        <f>IF(N161="základná",J161,0)</f>
        <v>0</v>
      </c>
      <c r="BF161" s="194">
        <f>IF(N161="znížená",J161,0)</f>
        <v>0</v>
      </c>
      <c r="BG161" s="194">
        <f>IF(N161="zákl. prenesená",J161,0)</f>
        <v>0</v>
      </c>
      <c r="BH161" s="194">
        <f>IF(N161="zníž. prenesená",J161,0)</f>
        <v>0</v>
      </c>
      <c r="BI161" s="194">
        <f>IF(N161="nulová",J161,0)</f>
        <v>0</v>
      </c>
      <c r="BJ161" s="16" t="s">
        <v>124</v>
      </c>
      <c r="BK161" s="194">
        <f>ROUND(I161*H161,2)</f>
        <v>0</v>
      </c>
      <c r="BL161" s="16" t="s">
        <v>123</v>
      </c>
      <c r="BM161" s="193" t="s">
        <v>187</v>
      </c>
    </row>
    <row r="162" spans="1:65" s="13" customFormat="1" ht="11.25" x14ac:dyDescent="0.2">
      <c r="B162" s="195"/>
      <c r="C162" s="196"/>
      <c r="D162" s="197" t="s">
        <v>126</v>
      </c>
      <c r="E162" s="198" t="s">
        <v>1</v>
      </c>
      <c r="F162" s="199" t="s">
        <v>127</v>
      </c>
      <c r="G162" s="196"/>
      <c r="H162" s="200">
        <v>3</v>
      </c>
      <c r="I162" s="201"/>
      <c r="J162" s="196"/>
      <c r="K162" s="196"/>
      <c r="L162" s="202"/>
      <c r="M162" s="203"/>
      <c r="N162" s="204"/>
      <c r="O162" s="204"/>
      <c r="P162" s="204"/>
      <c r="Q162" s="204"/>
      <c r="R162" s="204"/>
      <c r="S162" s="204"/>
      <c r="T162" s="205"/>
      <c r="AT162" s="206" t="s">
        <v>126</v>
      </c>
      <c r="AU162" s="206" t="s">
        <v>124</v>
      </c>
      <c r="AV162" s="13" t="s">
        <v>124</v>
      </c>
      <c r="AW162" s="13" t="s">
        <v>31</v>
      </c>
      <c r="AX162" s="13" t="s">
        <v>80</v>
      </c>
      <c r="AY162" s="206" t="s">
        <v>117</v>
      </c>
    </row>
    <row r="163" spans="1:65" s="12" customFormat="1" ht="22.9" customHeight="1" x14ac:dyDescent="0.2">
      <c r="B163" s="165"/>
      <c r="C163" s="166"/>
      <c r="D163" s="167" t="s">
        <v>74</v>
      </c>
      <c r="E163" s="179" t="s">
        <v>145</v>
      </c>
      <c r="F163" s="179" t="s">
        <v>188</v>
      </c>
      <c r="G163" s="166"/>
      <c r="H163" s="166"/>
      <c r="I163" s="169"/>
      <c r="J163" s="180">
        <f>BK163</f>
        <v>0</v>
      </c>
      <c r="K163" s="166"/>
      <c r="L163" s="171"/>
      <c r="M163" s="172"/>
      <c r="N163" s="173"/>
      <c r="O163" s="173"/>
      <c r="P163" s="174">
        <f>SUM(P164:P184)</f>
        <v>0</v>
      </c>
      <c r="Q163" s="173"/>
      <c r="R163" s="174">
        <f>SUM(R164:R184)</f>
        <v>0.76297400000000004</v>
      </c>
      <c r="S163" s="173"/>
      <c r="T163" s="175">
        <f>SUM(T164:T184)</f>
        <v>0</v>
      </c>
      <c r="AR163" s="176" t="s">
        <v>80</v>
      </c>
      <c r="AT163" s="177" t="s">
        <v>74</v>
      </c>
      <c r="AU163" s="177" t="s">
        <v>80</v>
      </c>
      <c r="AY163" s="176" t="s">
        <v>117</v>
      </c>
      <c r="BK163" s="178">
        <f>SUM(BK164:BK184)</f>
        <v>0</v>
      </c>
    </row>
    <row r="164" spans="1:65" s="2" customFormat="1" ht="24.2" customHeight="1" x14ac:dyDescent="0.2">
      <c r="A164" s="33"/>
      <c r="B164" s="34"/>
      <c r="C164" s="181" t="s">
        <v>189</v>
      </c>
      <c r="D164" s="181" t="s">
        <v>119</v>
      </c>
      <c r="E164" s="182" t="s">
        <v>190</v>
      </c>
      <c r="F164" s="183" t="s">
        <v>191</v>
      </c>
      <c r="G164" s="184" t="s">
        <v>192</v>
      </c>
      <c r="H164" s="185">
        <v>5</v>
      </c>
      <c r="I164" s="186"/>
      <c r="J164" s="187">
        <f>ROUND(I164*H164,2)</f>
        <v>0</v>
      </c>
      <c r="K164" s="188"/>
      <c r="L164" s="38"/>
      <c r="M164" s="189" t="s">
        <v>1</v>
      </c>
      <c r="N164" s="190" t="s">
        <v>41</v>
      </c>
      <c r="O164" s="70"/>
      <c r="P164" s="191">
        <f>O164*H164</f>
        <v>0</v>
      </c>
      <c r="Q164" s="191">
        <v>3.031E-2</v>
      </c>
      <c r="R164" s="191">
        <f>Q164*H164</f>
        <v>0.15154999999999999</v>
      </c>
      <c r="S164" s="191">
        <v>0</v>
      </c>
      <c r="T164" s="192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93" t="s">
        <v>123</v>
      </c>
      <c r="AT164" s="193" t="s">
        <v>119</v>
      </c>
      <c r="AU164" s="193" t="s">
        <v>124</v>
      </c>
      <c r="AY164" s="16" t="s">
        <v>117</v>
      </c>
      <c r="BE164" s="194">
        <f>IF(N164="základná",J164,0)</f>
        <v>0</v>
      </c>
      <c r="BF164" s="194">
        <f>IF(N164="znížená",J164,0)</f>
        <v>0</v>
      </c>
      <c r="BG164" s="194">
        <f>IF(N164="zákl. prenesená",J164,0)</f>
        <v>0</v>
      </c>
      <c r="BH164" s="194">
        <f>IF(N164="zníž. prenesená",J164,0)</f>
        <v>0</v>
      </c>
      <c r="BI164" s="194">
        <f>IF(N164="nulová",J164,0)</f>
        <v>0</v>
      </c>
      <c r="BJ164" s="16" t="s">
        <v>124</v>
      </c>
      <c r="BK164" s="194">
        <f>ROUND(I164*H164,2)</f>
        <v>0</v>
      </c>
      <c r="BL164" s="16" t="s">
        <v>123</v>
      </c>
      <c r="BM164" s="193" t="s">
        <v>193</v>
      </c>
    </row>
    <row r="165" spans="1:65" s="2" customFormat="1" ht="24.2" customHeight="1" x14ac:dyDescent="0.2">
      <c r="A165" s="33"/>
      <c r="B165" s="34"/>
      <c r="C165" s="181" t="s">
        <v>194</v>
      </c>
      <c r="D165" s="181" t="s">
        <v>119</v>
      </c>
      <c r="E165" s="182" t="s">
        <v>195</v>
      </c>
      <c r="F165" s="183" t="s">
        <v>196</v>
      </c>
      <c r="G165" s="184" t="s">
        <v>122</v>
      </c>
      <c r="H165" s="185">
        <v>4.8</v>
      </c>
      <c r="I165" s="186"/>
      <c r="J165" s="187">
        <f>ROUND(I165*H165,2)</f>
        <v>0</v>
      </c>
      <c r="K165" s="188"/>
      <c r="L165" s="38"/>
      <c r="M165" s="189" t="s">
        <v>1</v>
      </c>
      <c r="N165" s="190" t="s">
        <v>41</v>
      </c>
      <c r="O165" s="70"/>
      <c r="P165" s="191">
        <f>O165*H165</f>
        <v>0</v>
      </c>
      <c r="Q165" s="191">
        <v>1.0059999999999999E-2</v>
      </c>
      <c r="R165" s="191">
        <f>Q165*H165</f>
        <v>4.8287999999999998E-2</v>
      </c>
      <c r="S165" s="191">
        <v>0</v>
      </c>
      <c r="T165" s="192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3" t="s">
        <v>123</v>
      </c>
      <c r="AT165" s="193" t="s">
        <v>119</v>
      </c>
      <c r="AU165" s="193" t="s">
        <v>124</v>
      </c>
      <c r="AY165" s="16" t="s">
        <v>117</v>
      </c>
      <c r="BE165" s="194">
        <f>IF(N165="základná",J165,0)</f>
        <v>0</v>
      </c>
      <c r="BF165" s="194">
        <f>IF(N165="znížená",J165,0)</f>
        <v>0</v>
      </c>
      <c r="BG165" s="194">
        <f>IF(N165="zákl. prenesená",J165,0)</f>
        <v>0</v>
      </c>
      <c r="BH165" s="194">
        <f>IF(N165="zníž. prenesená",J165,0)</f>
        <v>0</v>
      </c>
      <c r="BI165" s="194">
        <f>IF(N165="nulová",J165,0)</f>
        <v>0</v>
      </c>
      <c r="BJ165" s="16" t="s">
        <v>124</v>
      </c>
      <c r="BK165" s="194">
        <f>ROUND(I165*H165,2)</f>
        <v>0</v>
      </c>
      <c r="BL165" s="16" t="s">
        <v>123</v>
      </c>
      <c r="BM165" s="193" t="s">
        <v>197</v>
      </c>
    </row>
    <row r="166" spans="1:65" s="13" customFormat="1" ht="11.25" x14ac:dyDescent="0.2">
      <c r="B166" s="195"/>
      <c r="C166" s="196"/>
      <c r="D166" s="197" t="s">
        <v>126</v>
      </c>
      <c r="E166" s="198" t="s">
        <v>1</v>
      </c>
      <c r="F166" s="199" t="s">
        <v>163</v>
      </c>
      <c r="G166" s="196"/>
      <c r="H166" s="200">
        <v>4.8</v>
      </c>
      <c r="I166" s="201"/>
      <c r="J166" s="196"/>
      <c r="K166" s="196"/>
      <c r="L166" s="202"/>
      <c r="M166" s="203"/>
      <c r="N166" s="204"/>
      <c r="O166" s="204"/>
      <c r="P166" s="204"/>
      <c r="Q166" s="204"/>
      <c r="R166" s="204"/>
      <c r="S166" s="204"/>
      <c r="T166" s="205"/>
      <c r="AT166" s="206" t="s">
        <v>126</v>
      </c>
      <c r="AU166" s="206" t="s">
        <v>124</v>
      </c>
      <c r="AV166" s="13" t="s">
        <v>124</v>
      </c>
      <c r="AW166" s="13" t="s">
        <v>31</v>
      </c>
      <c r="AX166" s="13" t="s">
        <v>80</v>
      </c>
      <c r="AY166" s="206" t="s">
        <v>117</v>
      </c>
    </row>
    <row r="167" spans="1:65" s="2" customFormat="1" ht="24.2" customHeight="1" x14ac:dyDescent="0.2">
      <c r="A167" s="33"/>
      <c r="B167" s="34"/>
      <c r="C167" s="181" t="s">
        <v>198</v>
      </c>
      <c r="D167" s="181" t="s">
        <v>119</v>
      </c>
      <c r="E167" s="182" t="s">
        <v>199</v>
      </c>
      <c r="F167" s="183" t="s">
        <v>200</v>
      </c>
      <c r="G167" s="184" t="s">
        <v>122</v>
      </c>
      <c r="H167" s="185">
        <v>4.8</v>
      </c>
      <c r="I167" s="186"/>
      <c r="J167" s="187">
        <f>ROUND(I167*H167,2)</f>
        <v>0</v>
      </c>
      <c r="K167" s="188"/>
      <c r="L167" s="38"/>
      <c r="M167" s="189" t="s">
        <v>1</v>
      </c>
      <c r="N167" s="190" t="s">
        <v>41</v>
      </c>
      <c r="O167" s="70"/>
      <c r="P167" s="191">
        <f>O167*H167</f>
        <v>0</v>
      </c>
      <c r="Q167" s="191">
        <v>6.4000000000000003E-3</v>
      </c>
      <c r="R167" s="191">
        <f>Q167*H167</f>
        <v>3.0720000000000001E-2</v>
      </c>
      <c r="S167" s="191">
        <v>0</v>
      </c>
      <c r="T167" s="192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3" t="s">
        <v>123</v>
      </c>
      <c r="AT167" s="193" t="s">
        <v>119</v>
      </c>
      <c r="AU167" s="193" t="s">
        <v>124</v>
      </c>
      <c r="AY167" s="16" t="s">
        <v>117</v>
      </c>
      <c r="BE167" s="194">
        <f>IF(N167="základná",J167,0)</f>
        <v>0</v>
      </c>
      <c r="BF167" s="194">
        <f>IF(N167="znížená",J167,0)</f>
        <v>0</v>
      </c>
      <c r="BG167" s="194">
        <f>IF(N167="zákl. prenesená",J167,0)</f>
        <v>0</v>
      </c>
      <c r="BH167" s="194">
        <f>IF(N167="zníž. prenesená",J167,0)</f>
        <v>0</v>
      </c>
      <c r="BI167" s="194">
        <f>IF(N167="nulová",J167,0)</f>
        <v>0</v>
      </c>
      <c r="BJ167" s="16" t="s">
        <v>124</v>
      </c>
      <c r="BK167" s="194">
        <f>ROUND(I167*H167,2)</f>
        <v>0</v>
      </c>
      <c r="BL167" s="16" t="s">
        <v>123</v>
      </c>
      <c r="BM167" s="193" t="s">
        <v>201</v>
      </c>
    </row>
    <row r="168" spans="1:65" s="13" customFormat="1" ht="11.25" x14ac:dyDescent="0.2">
      <c r="B168" s="195"/>
      <c r="C168" s="196"/>
      <c r="D168" s="197" t="s">
        <v>126</v>
      </c>
      <c r="E168" s="198" t="s">
        <v>1</v>
      </c>
      <c r="F168" s="199" t="s">
        <v>163</v>
      </c>
      <c r="G168" s="196"/>
      <c r="H168" s="200">
        <v>4.8</v>
      </c>
      <c r="I168" s="201"/>
      <c r="J168" s="196"/>
      <c r="K168" s="196"/>
      <c r="L168" s="202"/>
      <c r="M168" s="203"/>
      <c r="N168" s="204"/>
      <c r="O168" s="204"/>
      <c r="P168" s="204"/>
      <c r="Q168" s="204"/>
      <c r="R168" s="204"/>
      <c r="S168" s="204"/>
      <c r="T168" s="205"/>
      <c r="AT168" s="206" t="s">
        <v>126</v>
      </c>
      <c r="AU168" s="206" t="s">
        <v>124</v>
      </c>
      <c r="AV168" s="13" t="s">
        <v>124</v>
      </c>
      <c r="AW168" s="13" t="s">
        <v>31</v>
      </c>
      <c r="AX168" s="13" t="s">
        <v>80</v>
      </c>
      <c r="AY168" s="206" t="s">
        <v>117</v>
      </c>
    </row>
    <row r="169" spans="1:65" s="2" customFormat="1" ht="37.9" customHeight="1" x14ac:dyDescent="0.2">
      <c r="A169" s="33"/>
      <c r="B169" s="34"/>
      <c r="C169" s="181" t="s">
        <v>202</v>
      </c>
      <c r="D169" s="181" t="s">
        <v>119</v>
      </c>
      <c r="E169" s="182" t="s">
        <v>203</v>
      </c>
      <c r="F169" s="183" t="s">
        <v>204</v>
      </c>
      <c r="G169" s="184" t="s">
        <v>122</v>
      </c>
      <c r="H169" s="185">
        <v>4.8</v>
      </c>
      <c r="I169" s="186"/>
      <c r="J169" s="187">
        <f>ROUND(I169*H169,2)</f>
        <v>0</v>
      </c>
      <c r="K169" s="188"/>
      <c r="L169" s="38"/>
      <c r="M169" s="189" t="s">
        <v>1</v>
      </c>
      <c r="N169" s="190" t="s">
        <v>41</v>
      </c>
      <c r="O169" s="70"/>
      <c r="P169" s="191">
        <f>O169*H169</f>
        <v>0</v>
      </c>
      <c r="Q169" s="191">
        <v>5.0000000000000001E-4</v>
      </c>
      <c r="R169" s="191">
        <f>Q169*H169</f>
        <v>2.3999999999999998E-3</v>
      </c>
      <c r="S169" s="191">
        <v>0</v>
      </c>
      <c r="T169" s="192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3" t="s">
        <v>123</v>
      </c>
      <c r="AT169" s="193" t="s">
        <v>119</v>
      </c>
      <c r="AU169" s="193" t="s">
        <v>124</v>
      </c>
      <c r="AY169" s="16" t="s">
        <v>117</v>
      </c>
      <c r="BE169" s="194">
        <f>IF(N169="základná",J169,0)</f>
        <v>0</v>
      </c>
      <c r="BF169" s="194">
        <f>IF(N169="znížená",J169,0)</f>
        <v>0</v>
      </c>
      <c r="BG169" s="194">
        <f>IF(N169="zákl. prenesená",J169,0)</f>
        <v>0</v>
      </c>
      <c r="BH169" s="194">
        <f>IF(N169="zníž. prenesená",J169,0)</f>
        <v>0</v>
      </c>
      <c r="BI169" s="194">
        <f>IF(N169="nulová",J169,0)</f>
        <v>0</v>
      </c>
      <c r="BJ169" s="16" t="s">
        <v>124</v>
      </c>
      <c r="BK169" s="194">
        <f>ROUND(I169*H169,2)</f>
        <v>0</v>
      </c>
      <c r="BL169" s="16" t="s">
        <v>123</v>
      </c>
      <c r="BM169" s="193" t="s">
        <v>205</v>
      </c>
    </row>
    <row r="170" spans="1:65" s="13" customFormat="1" ht="11.25" x14ac:dyDescent="0.2">
      <c r="B170" s="195"/>
      <c r="C170" s="196"/>
      <c r="D170" s="197" t="s">
        <v>126</v>
      </c>
      <c r="E170" s="198" t="s">
        <v>1</v>
      </c>
      <c r="F170" s="199" t="s">
        <v>163</v>
      </c>
      <c r="G170" s="196"/>
      <c r="H170" s="200">
        <v>4.8</v>
      </c>
      <c r="I170" s="201"/>
      <c r="J170" s="196"/>
      <c r="K170" s="196"/>
      <c r="L170" s="202"/>
      <c r="M170" s="203"/>
      <c r="N170" s="204"/>
      <c r="O170" s="204"/>
      <c r="P170" s="204"/>
      <c r="Q170" s="204"/>
      <c r="R170" s="204"/>
      <c r="S170" s="204"/>
      <c r="T170" s="205"/>
      <c r="AT170" s="206" t="s">
        <v>126</v>
      </c>
      <c r="AU170" s="206" t="s">
        <v>124</v>
      </c>
      <c r="AV170" s="13" t="s">
        <v>124</v>
      </c>
      <c r="AW170" s="13" t="s">
        <v>31</v>
      </c>
      <c r="AX170" s="13" t="s">
        <v>80</v>
      </c>
      <c r="AY170" s="206" t="s">
        <v>117</v>
      </c>
    </row>
    <row r="171" spans="1:65" s="2" customFormat="1" ht="24.2" customHeight="1" x14ac:dyDescent="0.2">
      <c r="A171" s="33"/>
      <c r="B171" s="34"/>
      <c r="C171" s="181" t="s">
        <v>206</v>
      </c>
      <c r="D171" s="181" t="s">
        <v>119</v>
      </c>
      <c r="E171" s="182" t="s">
        <v>207</v>
      </c>
      <c r="F171" s="183" t="s">
        <v>208</v>
      </c>
      <c r="G171" s="184" t="s">
        <v>122</v>
      </c>
      <c r="H171" s="185">
        <v>4.8</v>
      </c>
      <c r="I171" s="186"/>
      <c r="J171" s="187">
        <f>ROUND(I171*H171,2)</f>
        <v>0</v>
      </c>
      <c r="K171" s="188"/>
      <c r="L171" s="38"/>
      <c r="M171" s="189" t="s">
        <v>1</v>
      </c>
      <c r="N171" s="190" t="s">
        <v>41</v>
      </c>
      <c r="O171" s="70"/>
      <c r="P171" s="191">
        <f>O171*H171</f>
        <v>0</v>
      </c>
      <c r="Q171" s="191">
        <v>2.9999999999999997E-4</v>
      </c>
      <c r="R171" s="191">
        <f>Q171*H171</f>
        <v>1.4399999999999999E-3</v>
      </c>
      <c r="S171" s="191">
        <v>0</v>
      </c>
      <c r="T171" s="192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3" t="s">
        <v>123</v>
      </c>
      <c r="AT171" s="193" t="s">
        <v>119</v>
      </c>
      <c r="AU171" s="193" t="s">
        <v>124</v>
      </c>
      <c r="AY171" s="16" t="s">
        <v>117</v>
      </c>
      <c r="BE171" s="194">
        <f>IF(N171="základná",J171,0)</f>
        <v>0</v>
      </c>
      <c r="BF171" s="194">
        <f>IF(N171="znížená",J171,0)</f>
        <v>0</v>
      </c>
      <c r="BG171" s="194">
        <f>IF(N171="zákl. prenesená",J171,0)</f>
        <v>0</v>
      </c>
      <c r="BH171" s="194">
        <f>IF(N171="zníž. prenesená",J171,0)</f>
        <v>0</v>
      </c>
      <c r="BI171" s="194">
        <f>IF(N171="nulová",J171,0)</f>
        <v>0</v>
      </c>
      <c r="BJ171" s="16" t="s">
        <v>124</v>
      </c>
      <c r="BK171" s="194">
        <f>ROUND(I171*H171,2)</f>
        <v>0</v>
      </c>
      <c r="BL171" s="16" t="s">
        <v>123</v>
      </c>
      <c r="BM171" s="193" t="s">
        <v>209</v>
      </c>
    </row>
    <row r="172" spans="1:65" s="13" customFormat="1" ht="11.25" x14ac:dyDescent="0.2">
      <c r="B172" s="195"/>
      <c r="C172" s="196"/>
      <c r="D172" s="197" t="s">
        <v>126</v>
      </c>
      <c r="E172" s="198" t="s">
        <v>1</v>
      </c>
      <c r="F172" s="199" t="s">
        <v>163</v>
      </c>
      <c r="G172" s="196"/>
      <c r="H172" s="200">
        <v>4.8</v>
      </c>
      <c r="I172" s="201"/>
      <c r="J172" s="196"/>
      <c r="K172" s="196"/>
      <c r="L172" s="202"/>
      <c r="M172" s="203"/>
      <c r="N172" s="204"/>
      <c r="O172" s="204"/>
      <c r="P172" s="204"/>
      <c r="Q172" s="204"/>
      <c r="R172" s="204"/>
      <c r="S172" s="204"/>
      <c r="T172" s="205"/>
      <c r="AT172" s="206" t="s">
        <v>126</v>
      </c>
      <c r="AU172" s="206" t="s">
        <v>124</v>
      </c>
      <c r="AV172" s="13" t="s">
        <v>124</v>
      </c>
      <c r="AW172" s="13" t="s">
        <v>31</v>
      </c>
      <c r="AX172" s="13" t="s">
        <v>80</v>
      </c>
      <c r="AY172" s="206" t="s">
        <v>117</v>
      </c>
    </row>
    <row r="173" spans="1:65" s="2" customFormat="1" ht="24.2" customHeight="1" x14ac:dyDescent="0.2">
      <c r="A173" s="33"/>
      <c r="B173" s="34"/>
      <c r="C173" s="181" t="s">
        <v>7</v>
      </c>
      <c r="D173" s="181" t="s">
        <v>119</v>
      </c>
      <c r="E173" s="182" t="s">
        <v>210</v>
      </c>
      <c r="F173" s="183" t="s">
        <v>211</v>
      </c>
      <c r="G173" s="184" t="s">
        <v>122</v>
      </c>
      <c r="H173" s="185">
        <v>4.8</v>
      </c>
      <c r="I173" s="186"/>
      <c r="J173" s="187">
        <f>ROUND(I173*H173,2)</f>
        <v>0</v>
      </c>
      <c r="K173" s="188"/>
      <c r="L173" s="38"/>
      <c r="M173" s="189" t="s">
        <v>1</v>
      </c>
      <c r="N173" s="190" t="s">
        <v>41</v>
      </c>
      <c r="O173" s="70"/>
      <c r="P173" s="191">
        <f>O173*H173</f>
        <v>0</v>
      </c>
      <c r="Q173" s="191">
        <v>1.0500000000000001E-2</v>
      </c>
      <c r="R173" s="191">
        <f>Q173*H173</f>
        <v>5.04E-2</v>
      </c>
      <c r="S173" s="191">
        <v>0</v>
      </c>
      <c r="T173" s="192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3" t="s">
        <v>123</v>
      </c>
      <c r="AT173" s="193" t="s">
        <v>119</v>
      </c>
      <c r="AU173" s="193" t="s">
        <v>124</v>
      </c>
      <c r="AY173" s="16" t="s">
        <v>117</v>
      </c>
      <c r="BE173" s="194">
        <f>IF(N173="základná",J173,0)</f>
        <v>0</v>
      </c>
      <c r="BF173" s="194">
        <f>IF(N173="znížená",J173,0)</f>
        <v>0</v>
      </c>
      <c r="BG173" s="194">
        <f>IF(N173="zákl. prenesená",J173,0)</f>
        <v>0</v>
      </c>
      <c r="BH173" s="194">
        <f>IF(N173="zníž. prenesená",J173,0)</f>
        <v>0</v>
      </c>
      <c r="BI173" s="194">
        <f>IF(N173="nulová",J173,0)</f>
        <v>0</v>
      </c>
      <c r="BJ173" s="16" t="s">
        <v>124</v>
      </c>
      <c r="BK173" s="194">
        <f>ROUND(I173*H173,2)</f>
        <v>0</v>
      </c>
      <c r="BL173" s="16" t="s">
        <v>123</v>
      </c>
      <c r="BM173" s="193" t="s">
        <v>212</v>
      </c>
    </row>
    <row r="174" spans="1:65" s="13" customFormat="1" ht="11.25" x14ac:dyDescent="0.2">
      <c r="B174" s="195"/>
      <c r="C174" s="196"/>
      <c r="D174" s="197" t="s">
        <v>126</v>
      </c>
      <c r="E174" s="198" t="s">
        <v>1</v>
      </c>
      <c r="F174" s="199" t="s">
        <v>163</v>
      </c>
      <c r="G174" s="196"/>
      <c r="H174" s="200">
        <v>4.8</v>
      </c>
      <c r="I174" s="201"/>
      <c r="J174" s="196"/>
      <c r="K174" s="196"/>
      <c r="L174" s="202"/>
      <c r="M174" s="203"/>
      <c r="N174" s="204"/>
      <c r="O174" s="204"/>
      <c r="P174" s="204"/>
      <c r="Q174" s="204"/>
      <c r="R174" s="204"/>
      <c r="S174" s="204"/>
      <c r="T174" s="205"/>
      <c r="AT174" s="206" t="s">
        <v>126</v>
      </c>
      <c r="AU174" s="206" t="s">
        <v>124</v>
      </c>
      <c r="AV174" s="13" t="s">
        <v>124</v>
      </c>
      <c r="AW174" s="13" t="s">
        <v>31</v>
      </c>
      <c r="AX174" s="13" t="s">
        <v>80</v>
      </c>
      <c r="AY174" s="206" t="s">
        <v>117</v>
      </c>
    </row>
    <row r="175" spans="1:65" s="2" customFormat="1" ht="24.2" customHeight="1" x14ac:dyDescent="0.2">
      <c r="A175" s="33"/>
      <c r="B175" s="34"/>
      <c r="C175" s="181" t="s">
        <v>213</v>
      </c>
      <c r="D175" s="181" t="s">
        <v>119</v>
      </c>
      <c r="E175" s="182" t="s">
        <v>214</v>
      </c>
      <c r="F175" s="183" t="s">
        <v>215</v>
      </c>
      <c r="G175" s="184" t="s">
        <v>122</v>
      </c>
      <c r="H175" s="185">
        <v>4.8</v>
      </c>
      <c r="I175" s="186"/>
      <c r="J175" s="187">
        <f>ROUND(I175*H175,2)</f>
        <v>0</v>
      </c>
      <c r="K175" s="188"/>
      <c r="L175" s="38"/>
      <c r="M175" s="189" t="s">
        <v>1</v>
      </c>
      <c r="N175" s="190" t="s">
        <v>41</v>
      </c>
      <c r="O175" s="70"/>
      <c r="P175" s="191">
        <f>O175*H175</f>
        <v>0</v>
      </c>
      <c r="Q175" s="191">
        <v>2.1000000000000001E-2</v>
      </c>
      <c r="R175" s="191">
        <f>Q175*H175</f>
        <v>0.1008</v>
      </c>
      <c r="S175" s="191">
        <v>0</v>
      </c>
      <c r="T175" s="192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3" t="s">
        <v>123</v>
      </c>
      <c r="AT175" s="193" t="s">
        <v>119</v>
      </c>
      <c r="AU175" s="193" t="s">
        <v>124</v>
      </c>
      <c r="AY175" s="16" t="s">
        <v>117</v>
      </c>
      <c r="BE175" s="194">
        <f>IF(N175="základná",J175,0)</f>
        <v>0</v>
      </c>
      <c r="BF175" s="194">
        <f>IF(N175="znížená",J175,0)</f>
        <v>0</v>
      </c>
      <c r="BG175" s="194">
        <f>IF(N175="zákl. prenesená",J175,0)</f>
        <v>0</v>
      </c>
      <c r="BH175" s="194">
        <f>IF(N175="zníž. prenesená",J175,0)</f>
        <v>0</v>
      </c>
      <c r="BI175" s="194">
        <f>IF(N175="nulová",J175,0)</f>
        <v>0</v>
      </c>
      <c r="BJ175" s="16" t="s">
        <v>124</v>
      </c>
      <c r="BK175" s="194">
        <f>ROUND(I175*H175,2)</f>
        <v>0</v>
      </c>
      <c r="BL175" s="16" t="s">
        <v>123</v>
      </c>
      <c r="BM175" s="193" t="s">
        <v>216</v>
      </c>
    </row>
    <row r="176" spans="1:65" s="13" customFormat="1" ht="11.25" x14ac:dyDescent="0.2">
      <c r="B176" s="195"/>
      <c r="C176" s="196"/>
      <c r="D176" s="197" t="s">
        <v>126</v>
      </c>
      <c r="E176" s="198" t="s">
        <v>1</v>
      </c>
      <c r="F176" s="199" t="s">
        <v>163</v>
      </c>
      <c r="G176" s="196"/>
      <c r="H176" s="200">
        <v>4.8</v>
      </c>
      <c r="I176" s="201"/>
      <c r="J176" s="196"/>
      <c r="K176" s="196"/>
      <c r="L176" s="202"/>
      <c r="M176" s="203"/>
      <c r="N176" s="204"/>
      <c r="O176" s="204"/>
      <c r="P176" s="204"/>
      <c r="Q176" s="204"/>
      <c r="R176" s="204"/>
      <c r="S176" s="204"/>
      <c r="T176" s="205"/>
      <c r="AT176" s="206" t="s">
        <v>126</v>
      </c>
      <c r="AU176" s="206" t="s">
        <v>124</v>
      </c>
      <c r="AV176" s="13" t="s">
        <v>124</v>
      </c>
      <c r="AW176" s="13" t="s">
        <v>31</v>
      </c>
      <c r="AX176" s="13" t="s">
        <v>80</v>
      </c>
      <c r="AY176" s="206" t="s">
        <v>117</v>
      </c>
    </row>
    <row r="177" spans="1:65" s="2" customFormat="1" ht="24.2" customHeight="1" x14ac:dyDescent="0.2">
      <c r="A177" s="33"/>
      <c r="B177" s="34"/>
      <c r="C177" s="181" t="s">
        <v>217</v>
      </c>
      <c r="D177" s="181" t="s">
        <v>119</v>
      </c>
      <c r="E177" s="182" t="s">
        <v>218</v>
      </c>
      <c r="F177" s="183" t="s">
        <v>219</v>
      </c>
      <c r="G177" s="184" t="s">
        <v>122</v>
      </c>
      <c r="H177" s="185">
        <v>4.8</v>
      </c>
      <c r="I177" s="186"/>
      <c r="J177" s="187">
        <f>ROUND(I177*H177,2)</f>
        <v>0</v>
      </c>
      <c r="K177" s="188"/>
      <c r="L177" s="38"/>
      <c r="M177" s="189" t="s">
        <v>1</v>
      </c>
      <c r="N177" s="190" t="s">
        <v>41</v>
      </c>
      <c r="O177" s="70"/>
      <c r="P177" s="191">
        <f>O177*H177</f>
        <v>0</v>
      </c>
      <c r="Q177" s="191">
        <v>6.4000000000000003E-3</v>
      </c>
      <c r="R177" s="191">
        <f>Q177*H177</f>
        <v>3.0720000000000001E-2</v>
      </c>
      <c r="S177" s="191">
        <v>0</v>
      </c>
      <c r="T177" s="192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3" t="s">
        <v>123</v>
      </c>
      <c r="AT177" s="193" t="s">
        <v>119</v>
      </c>
      <c r="AU177" s="193" t="s">
        <v>124</v>
      </c>
      <c r="AY177" s="16" t="s">
        <v>117</v>
      </c>
      <c r="BE177" s="194">
        <f>IF(N177="základná",J177,0)</f>
        <v>0</v>
      </c>
      <c r="BF177" s="194">
        <f>IF(N177="znížená",J177,0)</f>
        <v>0</v>
      </c>
      <c r="BG177" s="194">
        <f>IF(N177="zákl. prenesená",J177,0)</f>
        <v>0</v>
      </c>
      <c r="BH177" s="194">
        <f>IF(N177="zníž. prenesená",J177,0)</f>
        <v>0</v>
      </c>
      <c r="BI177" s="194">
        <f>IF(N177="nulová",J177,0)</f>
        <v>0</v>
      </c>
      <c r="BJ177" s="16" t="s">
        <v>124</v>
      </c>
      <c r="BK177" s="194">
        <f>ROUND(I177*H177,2)</f>
        <v>0</v>
      </c>
      <c r="BL177" s="16" t="s">
        <v>123</v>
      </c>
      <c r="BM177" s="193" t="s">
        <v>220</v>
      </c>
    </row>
    <row r="178" spans="1:65" s="13" customFormat="1" ht="22.5" x14ac:dyDescent="0.2">
      <c r="B178" s="195"/>
      <c r="C178" s="196"/>
      <c r="D178" s="197" t="s">
        <v>126</v>
      </c>
      <c r="E178" s="198" t="s">
        <v>1</v>
      </c>
      <c r="F178" s="199" t="s">
        <v>158</v>
      </c>
      <c r="G178" s="196"/>
      <c r="H178" s="200">
        <v>4.8</v>
      </c>
      <c r="I178" s="201"/>
      <c r="J178" s="196"/>
      <c r="K178" s="196"/>
      <c r="L178" s="202"/>
      <c r="M178" s="203"/>
      <c r="N178" s="204"/>
      <c r="O178" s="204"/>
      <c r="P178" s="204"/>
      <c r="Q178" s="204"/>
      <c r="R178" s="204"/>
      <c r="S178" s="204"/>
      <c r="T178" s="205"/>
      <c r="AT178" s="206" t="s">
        <v>126</v>
      </c>
      <c r="AU178" s="206" t="s">
        <v>124</v>
      </c>
      <c r="AV178" s="13" t="s">
        <v>124</v>
      </c>
      <c r="AW178" s="13" t="s">
        <v>31</v>
      </c>
      <c r="AX178" s="13" t="s">
        <v>80</v>
      </c>
      <c r="AY178" s="206" t="s">
        <v>117</v>
      </c>
    </row>
    <row r="179" spans="1:65" s="2" customFormat="1" ht="24.2" customHeight="1" x14ac:dyDescent="0.2">
      <c r="A179" s="33"/>
      <c r="B179" s="34"/>
      <c r="C179" s="181" t="s">
        <v>221</v>
      </c>
      <c r="D179" s="181" t="s">
        <v>119</v>
      </c>
      <c r="E179" s="182" t="s">
        <v>222</v>
      </c>
      <c r="F179" s="183" t="s">
        <v>223</v>
      </c>
      <c r="G179" s="184" t="s">
        <v>122</v>
      </c>
      <c r="H179" s="185">
        <v>4.8</v>
      </c>
      <c r="I179" s="186"/>
      <c r="J179" s="187">
        <f>ROUND(I179*H179,2)</f>
        <v>0</v>
      </c>
      <c r="K179" s="188"/>
      <c r="L179" s="38"/>
      <c r="M179" s="189" t="s">
        <v>1</v>
      </c>
      <c r="N179" s="190" t="s">
        <v>41</v>
      </c>
      <c r="O179" s="70"/>
      <c r="P179" s="191">
        <f>O179*H179</f>
        <v>0</v>
      </c>
      <c r="Q179" s="191">
        <v>2.9999999999999997E-4</v>
      </c>
      <c r="R179" s="191">
        <f>Q179*H179</f>
        <v>1.4399999999999999E-3</v>
      </c>
      <c r="S179" s="191">
        <v>0</v>
      </c>
      <c r="T179" s="192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3" t="s">
        <v>123</v>
      </c>
      <c r="AT179" s="193" t="s">
        <v>119</v>
      </c>
      <c r="AU179" s="193" t="s">
        <v>124</v>
      </c>
      <c r="AY179" s="16" t="s">
        <v>117</v>
      </c>
      <c r="BE179" s="194">
        <f>IF(N179="základná",J179,0)</f>
        <v>0</v>
      </c>
      <c r="BF179" s="194">
        <f>IF(N179="znížená",J179,0)</f>
        <v>0</v>
      </c>
      <c r="BG179" s="194">
        <f>IF(N179="zákl. prenesená",J179,0)</f>
        <v>0</v>
      </c>
      <c r="BH179" s="194">
        <f>IF(N179="zníž. prenesená",J179,0)</f>
        <v>0</v>
      </c>
      <c r="BI179" s="194">
        <f>IF(N179="nulová",J179,0)</f>
        <v>0</v>
      </c>
      <c r="BJ179" s="16" t="s">
        <v>124</v>
      </c>
      <c r="BK179" s="194">
        <f>ROUND(I179*H179,2)</f>
        <v>0</v>
      </c>
      <c r="BL179" s="16" t="s">
        <v>123</v>
      </c>
      <c r="BM179" s="193" t="s">
        <v>224</v>
      </c>
    </row>
    <row r="180" spans="1:65" s="13" customFormat="1" ht="22.5" x14ac:dyDescent="0.2">
      <c r="B180" s="195"/>
      <c r="C180" s="196"/>
      <c r="D180" s="197" t="s">
        <v>126</v>
      </c>
      <c r="E180" s="198" t="s">
        <v>1</v>
      </c>
      <c r="F180" s="199" t="s">
        <v>158</v>
      </c>
      <c r="G180" s="196"/>
      <c r="H180" s="200">
        <v>4.8</v>
      </c>
      <c r="I180" s="201"/>
      <c r="J180" s="196"/>
      <c r="K180" s="196"/>
      <c r="L180" s="202"/>
      <c r="M180" s="203"/>
      <c r="N180" s="204"/>
      <c r="O180" s="204"/>
      <c r="P180" s="204"/>
      <c r="Q180" s="204"/>
      <c r="R180" s="204"/>
      <c r="S180" s="204"/>
      <c r="T180" s="205"/>
      <c r="AT180" s="206" t="s">
        <v>126</v>
      </c>
      <c r="AU180" s="206" t="s">
        <v>124</v>
      </c>
      <c r="AV180" s="13" t="s">
        <v>124</v>
      </c>
      <c r="AW180" s="13" t="s">
        <v>31</v>
      </c>
      <c r="AX180" s="13" t="s">
        <v>80</v>
      </c>
      <c r="AY180" s="206" t="s">
        <v>117</v>
      </c>
    </row>
    <row r="181" spans="1:65" s="2" customFormat="1" ht="24.2" customHeight="1" x14ac:dyDescent="0.2">
      <c r="A181" s="33"/>
      <c r="B181" s="34"/>
      <c r="C181" s="181" t="s">
        <v>225</v>
      </c>
      <c r="D181" s="181" t="s">
        <v>119</v>
      </c>
      <c r="E181" s="182" t="s">
        <v>226</v>
      </c>
      <c r="F181" s="183" t="s">
        <v>227</v>
      </c>
      <c r="G181" s="184" t="s">
        <v>122</v>
      </c>
      <c r="H181" s="185">
        <v>4.8</v>
      </c>
      <c r="I181" s="186"/>
      <c r="J181" s="187">
        <f>ROUND(I181*H181,2)</f>
        <v>0</v>
      </c>
      <c r="K181" s="188"/>
      <c r="L181" s="38"/>
      <c r="M181" s="189" t="s">
        <v>1</v>
      </c>
      <c r="N181" s="190" t="s">
        <v>41</v>
      </c>
      <c r="O181" s="70"/>
      <c r="P181" s="191">
        <f>O181*H181</f>
        <v>0</v>
      </c>
      <c r="Q181" s="191">
        <v>6.3E-3</v>
      </c>
      <c r="R181" s="191">
        <f>Q181*H181</f>
        <v>3.024E-2</v>
      </c>
      <c r="S181" s="191">
        <v>0</v>
      </c>
      <c r="T181" s="192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3" t="s">
        <v>123</v>
      </c>
      <c r="AT181" s="193" t="s">
        <v>119</v>
      </c>
      <c r="AU181" s="193" t="s">
        <v>124</v>
      </c>
      <c r="AY181" s="16" t="s">
        <v>117</v>
      </c>
      <c r="BE181" s="194">
        <f>IF(N181="základná",J181,0)</f>
        <v>0</v>
      </c>
      <c r="BF181" s="194">
        <f>IF(N181="znížená",J181,0)</f>
        <v>0</v>
      </c>
      <c r="BG181" s="194">
        <f>IF(N181="zákl. prenesená",J181,0)</f>
        <v>0</v>
      </c>
      <c r="BH181" s="194">
        <f>IF(N181="zníž. prenesená",J181,0)</f>
        <v>0</v>
      </c>
      <c r="BI181" s="194">
        <f>IF(N181="nulová",J181,0)</f>
        <v>0</v>
      </c>
      <c r="BJ181" s="16" t="s">
        <v>124</v>
      </c>
      <c r="BK181" s="194">
        <f>ROUND(I181*H181,2)</f>
        <v>0</v>
      </c>
      <c r="BL181" s="16" t="s">
        <v>123</v>
      </c>
      <c r="BM181" s="193" t="s">
        <v>228</v>
      </c>
    </row>
    <row r="182" spans="1:65" s="13" customFormat="1" ht="22.5" x14ac:dyDescent="0.2">
      <c r="B182" s="195"/>
      <c r="C182" s="196"/>
      <c r="D182" s="197" t="s">
        <v>126</v>
      </c>
      <c r="E182" s="198" t="s">
        <v>1</v>
      </c>
      <c r="F182" s="199" t="s">
        <v>158</v>
      </c>
      <c r="G182" s="196"/>
      <c r="H182" s="200">
        <v>4.8</v>
      </c>
      <c r="I182" s="201"/>
      <c r="J182" s="196"/>
      <c r="K182" s="196"/>
      <c r="L182" s="202"/>
      <c r="M182" s="203"/>
      <c r="N182" s="204"/>
      <c r="O182" s="204"/>
      <c r="P182" s="204"/>
      <c r="Q182" s="204"/>
      <c r="R182" s="204"/>
      <c r="S182" s="204"/>
      <c r="T182" s="205"/>
      <c r="AT182" s="206" t="s">
        <v>126</v>
      </c>
      <c r="AU182" s="206" t="s">
        <v>124</v>
      </c>
      <c r="AV182" s="13" t="s">
        <v>124</v>
      </c>
      <c r="AW182" s="13" t="s">
        <v>31</v>
      </c>
      <c r="AX182" s="13" t="s">
        <v>80</v>
      </c>
      <c r="AY182" s="206" t="s">
        <v>117</v>
      </c>
    </row>
    <row r="183" spans="1:65" s="2" customFormat="1" ht="24.2" customHeight="1" x14ac:dyDescent="0.2">
      <c r="A183" s="33"/>
      <c r="B183" s="34"/>
      <c r="C183" s="181" t="s">
        <v>229</v>
      </c>
      <c r="D183" s="181" t="s">
        <v>119</v>
      </c>
      <c r="E183" s="182" t="s">
        <v>230</v>
      </c>
      <c r="F183" s="183" t="s">
        <v>231</v>
      </c>
      <c r="G183" s="184" t="s">
        <v>122</v>
      </c>
      <c r="H183" s="185">
        <v>4.8</v>
      </c>
      <c r="I183" s="186"/>
      <c r="J183" s="187">
        <f>ROUND(I183*H183,2)</f>
        <v>0</v>
      </c>
      <c r="K183" s="188"/>
      <c r="L183" s="38"/>
      <c r="M183" s="189" t="s">
        <v>1</v>
      </c>
      <c r="N183" s="190" t="s">
        <v>41</v>
      </c>
      <c r="O183" s="70"/>
      <c r="P183" s="191">
        <f>O183*H183</f>
        <v>0</v>
      </c>
      <c r="Q183" s="191">
        <v>6.5619999999999998E-2</v>
      </c>
      <c r="R183" s="191">
        <f>Q183*H183</f>
        <v>0.31497599999999998</v>
      </c>
      <c r="S183" s="191">
        <v>0</v>
      </c>
      <c r="T183" s="192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3" t="s">
        <v>123</v>
      </c>
      <c r="AT183" s="193" t="s">
        <v>119</v>
      </c>
      <c r="AU183" s="193" t="s">
        <v>124</v>
      </c>
      <c r="AY183" s="16" t="s">
        <v>117</v>
      </c>
      <c r="BE183" s="194">
        <f>IF(N183="základná",J183,0)</f>
        <v>0</v>
      </c>
      <c r="BF183" s="194">
        <f>IF(N183="znížená",J183,0)</f>
        <v>0</v>
      </c>
      <c r="BG183" s="194">
        <f>IF(N183="zákl. prenesená",J183,0)</f>
        <v>0</v>
      </c>
      <c r="BH183" s="194">
        <f>IF(N183="zníž. prenesená",J183,0)</f>
        <v>0</v>
      </c>
      <c r="BI183" s="194">
        <f>IF(N183="nulová",J183,0)</f>
        <v>0</v>
      </c>
      <c r="BJ183" s="16" t="s">
        <v>124</v>
      </c>
      <c r="BK183" s="194">
        <f>ROUND(I183*H183,2)</f>
        <v>0</v>
      </c>
      <c r="BL183" s="16" t="s">
        <v>123</v>
      </c>
      <c r="BM183" s="193" t="s">
        <v>232</v>
      </c>
    </row>
    <row r="184" spans="1:65" s="13" customFormat="1" ht="22.5" x14ac:dyDescent="0.2">
      <c r="B184" s="195"/>
      <c r="C184" s="196"/>
      <c r="D184" s="197" t="s">
        <v>126</v>
      </c>
      <c r="E184" s="198" t="s">
        <v>1</v>
      </c>
      <c r="F184" s="199" t="s">
        <v>158</v>
      </c>
      <c r="G184" s="196"/>
      <c r="H184" s="200">
        <v>4.8</v>
      </c>
      <c r="I184" s="201"/>
      <c r="J184" s="196"/>
      <c r="K184" s="196"/>
      <c r="L184" s="202"/>
      <c r="M184" s="203"/>
      <c r="N184" s="204"/>
      <c r="O184" s="204"/>
      <c r="P184" s="204"/>
      <c r="Q184" s="204"/>
      <c r="R184" s="204"/>
      <c r="S184" s="204"/>
      <c r="T184" s="205"/>
      <c r="AT184" s="206" t="s">
        <v>126</v>
      </c>
      <c r="AU184" s="206" t="s">
        <v>124</v>
      </c>
      <c r="AV184" s="13" t="s">
        <v>124</v>
      </c>
      <c r="AW184" s="13" t="s">
        <v>31</v>
      </c>
      <c r="AX184" s="13" t="s">
        <v>80</v>
      </c>
      <c r="AY184" s="206" t="s">
        <v>117</v>
      </c>
    </row>
    <row r="185" spans="1:65" s="12" customFormat="1" ht="22.9" customHeight="1" x14ac:dyDescent="0.2">
      <c r="B185" s="165"/>
      <c r="C185" s="166"/>
      <c r="D185" s="167" t="s">
        <v>74</v>
      </c>
      <c r="E185" s="179" t="s">
        <v>159</v>
      </c>
      <c r="F185" s="179" t="s">
        <v>233</v>
      </c>
      <c r="G185" s="166"/>
      <c r="H185" s="166"/>
      <c r="I185" s="169"/>
      <c r="J185" s="180">
        <f>BK185</f>
        <v>0</v>
      </c>
      <c r="K185" s="166"/>
      <c r="L185" s="171"/>
      <c r="M185" s="172"/>
      <c r="N185" s="173"/>
      <c r="O185" s="173"/>
      <c r="P185" s="174">
        <f>SUM(P186:P207)</f>
        <v>0</v>
      </c>
      <c r="Q185" s="173"/>
      <c r="R185" s="174">
        <f>SUM(R186:R207)</f>
        <v>0.81797599999999993</v>
      </c>
      <c r="S185" s="173"/>
      <c r="T185" s="175">
        <f>SUM(T186:T207)</f>
        <v>1.7375999999999998</v>
      </c>
      <c r="AR185" s="176" t="s">
        <v>80</v>
      </c>
      <c r="AT185" s="177" t="s">
        <v>74</v>
      </c>
      <c r="AU185" s="177" t="s">
        <v>80</v>
      </c>
      <c r="AY185" s="176" t="s">
        <v>117</v>
      </c>
      <c r="BK185" s="178">
        <f>SUM(BK186:BK207)</f>
        <v>0</v>
      </c>
    </row>
    <row r="186" spans="1:65" s="2" customFormat="1" ht="24.2" customHeight="1" x14ac:dyDescent="0.2">
      <c r="A186" s="33"/>
      <c r="B186" s="34"/>
      <c r="C186" s="181" t="s">
        <v>234</v>
      </c>
      <c r="D186" s="181" t="s">
        <v>119</v>
      </c>
      <c r="E186" s="182" t="s">
        <v>235</v>
      </c>
      <c r="F186" s="183" t="s">
        <v>236</v>
      </c>
      <c r="G186" s="184" t="s">
        <v>122</v>
      </c>
      <c r="H186" s="185">
        <v>9.6</v>
      </c>
      <c r="I186" s="186"/>
      <c r="J186" s="187">
        <f>ROUND(I186*H186,2)</f>
        <v>0</v>
      </c>
      <c r="K186" s="188"/>
      <c r="L186" s="38"/>
      <c r="M186" s="189" t="s">
        <v>1</v>
      </c>
      <c r="N186" s="190" t="s">
        <v>41</v>
      </c>
      <c r="O186" s="70"/>
      <c r="P186" s="191">
        <f>O186*H186</f>
        <v>0</v>
      </c>
      <c r="Q186" s="191">
        <v>8.5059999999999997E-2</v>
      </c>
      <c r="R186" s="191">
        <f>Q186*H186</f>
        <v>0.81657599999999997</v>
      </c>
      <c r="S186" s="191">
        <v>0.107</v>
      </c>
      <c r="T186" s="192">
        <f>S186*H186</f>
        <v>1.0271999999999999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3" t="s">
        <v>123</v>
      </c>
      <c r="AT186" s="193" t="s">
        <v>119</v>
      </c>
      <c r="AU186" s="193" t="s">
        <v>124</v>
      </c>
      <c r="AY186" s="16" t="s">
        <v>117</v>
      </c>
      <c r="BE186" s="194">
        <f>IF(N186="základná",J186,0)</f>
        <v>0</v>
      </c>
      <c r="BF186" s="194">
        <f>IF(N186="znížená",J186,0)</f>
        <v>0</v>
      </c>
      <c r="BG186" s="194">
        <f>IF(N186="zákl. prenesená",J186,0)</f>
        <v>0</v>
      </c>
      <c r="BH186" s="194">
        <f>IF(N186="zníž. prenesená",J186,0)</f>
        <v>0</v>
      </c>
      <c r="BI186" s="194">
        <f>IF(N186="nulová",J186,0)</f>
        <v>0</v>
      </c>
      <c r="BJ186" s="16" t="s">
        <v>124</v>
      </c>
      <c r="BK186" s="194">
        <f>ROUND(I186*H186,2)</f>
        <v>0</v>
      </c>
      <c r="BL186" s="16" t="s">
        <v>123</v>
      </c>
      <c r="BM186" s="193" t="s">
        <v>237</v>
      </c>
    </row>
    <row r="187" spans="1:65" s="13" customFormat="1" ht="22.5" x14ac:dyDescent="0.2">
      <c r="B187" s="195"/>
      <c r="C187" s="196"/>
      <c r="D187" s="197" t="s">
        <v>126</v>
      </c>
      <c r="E187" s="198" t="s">
        <v>1</v>
      </c>
      <c r="F187" s="199" t="s">
        <v>158</v>
      </c>
      <c r="G187" s="196"/>
      <c r="H187" s="200">
        <v>4.8</v>
      </c>
      <c r="I187" s="201"/>
      <c r="J187" s="196"/>
      <c r="K187" s="196"/>
      <c r="L187" s="202"/>
      <c r="M187" s="203"/>
      <c r="N187" s="204"/>
      <c r="O187" s="204"/>
      <c r="P187" s="204"/>
      <c r="Q187" s="204"/>
      <c r="R187" s="204"/>
      <c r="S187" s="204"/>
      <c r="T187" s="205"/>
      <c r="AT187" s="206" t="s">
        <v>126</v>
      </c>
      <c r="AU187" s="206" t="s">
        <v>124</v>
      </c>
      <c r="AV187" s="13" t="s">
        <v>124</v>
      </c>
      <c r="AW187" s="13" t="s">
        <v>31</v>
      </c>
      <c r="AX187" s="13" t="s">
        <v>75</v>
      </c>
      <c r="AY187" s="206" t="s">
        <v>117</v>
      </c>
    </row>
    <row r="188" spans="1:65" s="13" customFormat="1" ht="11.25" x14ac:dyDescent="0.2">
      <c r="B188" s="195"/>
      <c r="C188" s="196"/>
      <c r="D188" s="197" t="s">
        <v>126</v>
      </c>
      <c r="E188" s="198" t="s">
        <v>1</v>
      </c>
      <c r="F188" s="199" t="s">
        <v>163</v>
      </c>
      <c r="G188" s="196"/>
      <c r="H188" s="200">
        <v>4.8</v>
      </c>
      <c r="I188" s="201"/>
      <c r="J188" s="196"/>
      <c r="K188" s="196"/>
      <c r="L188" s="202"/>
      <c r="M188" s="203"/>
      <c r="N188" s="204"/>
      <c r="O188" s="204"/>
      <c r="P188" s="204"/>
      <c r="Q188" s="204"/>
      <c r="R188" s="204"/>
      <c r="S188" s="204"/>
      <c r="T188" s="205"/>
      <c r="AT188" s="206" t="s">
        <v>126</v>
      </c>
      <c r="AU188" s="206" t="s">
        <v>124</v>
      </c>
      <c r="AV188" s="13" t="s">
        <v>124</v>
      </c>
      <c r="AW188" s="13" t="s">
        <v>31</v>
      </c>
      <c r="AX188" s="13" t="s">
        <v>75</v>
      </c>
      <c r="AY188" s="206" t="s">
        <v>117</v>
      </c>
    </row>
    <row r="189" spans="1:65" s="14" customFormat="1" ht="11.25" x14ac:dyDescent="0.2">
      <c r="B189" s="207"/>
      <c r="C189" s="208"/>
      <c r="D189" s="197" t="s">
        <v>126</v>
      </c>
      <c r="E189" s="209" t="s">
        <v>1</v>
      </c>
      <c r="F189" s="210" t="s">
        <v>168</v>
      </c>
      <c r="G189" s="208"/>
      <c r="H189" s="211">
        <v>9.6</v>
      </c>
      <c r="I189" s="212"/>
      <c r="J189" s="208"/>
      <c r="K189" s="208"/>
      <c r="L189" s="213"/>
      <c r="M189" s="214"/>
      <c r="N189" s="215"/>
      <c r="O189" s="215"/>
      <c r="P189" s="215"/>
      <c r="Q189" s="215"/>
      <c r="R189" s="215"/>
      <c r="S189" s="215"/>
      <c r="T189" s="216"/>
      <c r="AT189" s="217" t="s">
        <v>126</v>
      </c>
      <c r="AU189" s="217" t="s">
        <v>124</v>
      </c>
      <c r="AV189" s="14" t="s">
        <v>123</v>
      </c>
      <c r="AW189" s="14" t="s">
        <v>31</v>
      </c>
      <c r="AX189" s="14" t="s">
        <v>80</v>
      </c>
      <c r="AY189" s="217" t="s">
        <v>117</v>
      </c>
    </row>
    <row r="190" spans="1:65" s="2" customFormat="1" ht="24.2" customHeight="1" x14ac:dyDescent="0.2">
      <c r="A190" s="33"/>
      <c r="B190" s="34"/>
      <c r="C190" s="181" t="s">
        <v>238</v>
      </c>
      <c r="D190" s="181" t="s">
        <v>119</v>
      </c>
      <c r="E190" s="182" t="s">
        <v>239</v>
      </c>
      <c r="F190" s="183" t="s">
        <v>240</v>
      </c>
      <c r="G190" s="184" t="s">
        <v>122</v>
      </c>
      <c r="H190" s="185">
        <v>50</v>
      </c>
      <c r="I190" s="186"/>
      <c r="J190" s="187">
        <f>ROUND(I190*H190,2)</f>
        <v>0</v>
      </c>
      <c r="K190" s="188"/>
      <c r="L190" s="38"/>
      <c r="M190" s="189" t="s">
        <v>1</v>
      </c>
      <c r="N190" s="190" t="s">
        <v>41</v>
      </c>
      <c r="O190" s="70"/>
      <c r="P190" s="191">
        <f>O190*H190</f>
        <v>0</v>
      </c>
      <c r="Q190" s="191">
        <v>0</v>
      </c>
      <c r="R190" s="191">
        <f>Q190*H190</f>
        <v>0</v>
      </c>
      <c r="S190" s="191">
        <v>0</v>
      </c>
      <c r="T190" s="192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3" t="s">
        <v>123</v>
      </c>
      <c r="AT190" s="193" t="s">
        <v>119</v>
      </c>
      <c r="AU190" s="193" t="s">
        <v>124</v>
      </c>
      <c r="AY190" s="16" t="s">
        <v>117</v>
      </c>
      <c r="BE190" s="194">
        <f>IF(N190="základná",J190,0)</f>
        <v>0</v>
      </c>
      <c r="BF190" s="194">
        <f>IF(N190="znížená",J190,0)</f>
        <v>0</v>
      </c>
      <c r="BG190" s="194">
        <f>IF(N190="zákl. prenesená",J190,0)</f>
        <v>0</v>
      </c>
      <c r="BH190" s="194">
        <f>IF(N190="zníž. prenesená",J190,0)</f>
        <v>0</v>
      </c>
      <c r="BI190" s="194">
        <f>IF(N190="nulová",J190,0)</f>
        <v>0</v>
      </c>
      <c r="BJ190" s="16" t="s">
        <v>124</v>
      </c>
      <c r="BK190" s="194">
        <f>ROUND(I190*H190,2)</f>
        <v>0</v>
      </c>
      <c r="BL190" s="16" t="s">
        <v>123</v>
      </c>
      <c r="BM190" s="193" t="s">
        <v>241</v>
      </c>
    </row>
    <row r="191" spans="1:65" s="2" customFormat="1" ht="14.45" customHeight="1" x14ac:dyDescent="0.2">
      <c r="A191" s="33"/>
      <c r="B191" s="34"/>
      <c r="C191" s="181" t="s">
        <v>242</v>
      </c>
      <c r="D191" s="181" t="s">
        <v>119</v>
      </c>
      <c r="E191" s="182" t="s">
        <v>243</v>
      </c>
      <c r="F191" s="183" t="s">
        <v>244</v>
      </c>
      <c r="G191" s="184" t="s">
        <v>245</v>
      </c>
      <c r="H191" s="185">
        <v>20</v>
      </c>
      <c r="I191" s="186"/>
      <c r="J191" s="187">
        <f>ROUND(I191*H191,2)</f>
        <v>0</v>
      </c>
      <c r="K191" s="188"/>
      <c r="L191" s="38"/>
      <c r="M191" s="189" t="s">
        <v>1</v>
      </c>
      <c r="N191" s="190" t="s">
        <v>41</v>
      </c>
      <c r="O191" s="70"/>
      <c r="P191" s="191">
        <f>O191*H191</f>
        <v>0</v>
      </c>
      <c r="Q191" s="191">
        <v>6.9999999999999994E-5</v>
      </c>
      <c r="R191" s="191">
        <f>Q191*H191</f>
        <v>1.3999999999999998E-3</v>
      </c>
      <c r="S191" s="191">
        <v>0</v>
      </c>
      <c r="T191" s="192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3" t="s">
        <v>123</v>
      </c>
      <c r="AT191" s="193" t="s">
        <v>119</v>
      </c>
      <c r="AU191" s="193" t="s">
        <v>124</v>
      </c>
      <c r="AY191" s="16" t="s">
        <v>117</v>
      </c>
      <c r="BE191" s="194">
        <f>IF(N191="základná",J191,0)</f>
        <v>0</v>
      </c>
      <c r="BF191" s="194">
        <f>IF(N191="znížená",J191,0)</f>
        <v>0</v>
      </c>
      <c r="BG191" s="194">
        <f>IF(N191="zákl. prenesená",J191,0)</f>
        <v>0</v>
      </c>
      <c r="BH191" s="194">
        <f>IF(N191="zníž. prenesená",J191,0)</f>
        <v>0</v>
      </c>
      <c r="BI191" s="194">
        <f>IF(N191="nulová",J191,0)</f>
        <v>0</v>
      </c>
      <c r="BJ191" s="16" t="s">
        <v>124</v>
      </c>
      <c r="BK191" s="194">
        <f>ROUND(I191*H191,2)</f>
        <v>0</v>
      </c>
      <c r="BL191" s="16" t="s">
        <v>123</v>
      </c>
      <c r="BM191" s="193" t="s">
        <v>246</v>
      </c>
    </row>
    <row r="192" spans="1:65" s="2" customFormat="1" ht="37.9" customHeight="1" x14ac:dyDescent="0.2">
      <c r="A192" s="33"/>
      <c r="B192" s="34"/>
      <c r="C192" s="181" t="s">
        <v>247</v>
      </c>
      <c r="D192" s="181" t="s">
        <v>119</v>
      </c>
      <c r="E192" s="182" t="s">
        <v>248</v>
      </c>
      <c r="F192" s="183" t="s">
        <v>249</v>
      </c>
      <c r="G192" s="184" t="s">
        <v>122</v>
      </c>
      <c r="H192" s="185">
        <v>4.8</v>
      </c>
      <c r="I192" s="186"/>
      <c r="J192" s="187">
        <f>ROUND(I192*H192,2)</f>
        <v>0</v>
      </c>
      <c r="K192" s="188"/>
      <c r="L192" s="38"/>
      <c r="M192" s="189" t="s">
        <v>1</v>
      </c>
      <c r="N192" s="190" t="s">
        <v>41</v>
      </c>
      <c r="O192" s="70"/>
      <c r="P192" s="191">
        <f>O192*H192</f>
        <v>0</v>
      </c>
      <c r="Q192" s="191">
        <v>0</v>
      </c>
      <c r="R192" s="191">
        <f>Q192*H192</f>
        <v>0</v>
      </c>
      <c r="S192" s="191">
        <v>5.8999999999999997E-2</v>
      </c>
      <c r="T192" s="192">
        <f>S192*H192</f>
        <v>0.28319999999999995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3" t="s">
        <v>123</v>
      </c>
      <c r="AT192" s="193" t="s">
        <v>119</v>
      </c>
      <c r="AU192" s="193" t="s">
        <v>124</v>
      </c>
      <c r="AY192" s="16" t="s">
        <v>117</v>
      </c>
      <c r="BE192" s="194">
        <f>IF(N192="základná",J192,0)</f>
        <v>0</v>
      </c>
      <c r="BF192" s="194">
        <f>IF(N192="znížená",J192,0)</f>
        <v>0</v>
      </c>
      <c r="BG192" s="194">
        <f>IF(N192="zákl. prenesená",J192,0)</f>
        <v>0</v>
      </c>
      <c r="BH192" s="194">
        <f>IF(N192="zníž. prenesená",J192,0)</f>
        <v>0</v>
      </c>
      <c r="BI192" s="194">
        <f>IF(N192="nulová",J192,0)</f>
        <v>0</v>
      </c>
      <c r="BJ192" s="16" t="s">
        <v>124</v>
      </c>
      <c r="BK192" s="194">
        <f>ROUND(I192*H192,2)</f>
        <v>0</v>
      </c>
      <c r="BL192" s="16" t="s">
        <v>123</v>
      </c>
      <c r="BM192" s="193" t="s">
        <v>250</v>
      </c>
    </row>
    <row r="193" spans="1:65" s="13" customFormat="1" ht="22.5" x14ac:dyDescent="0.2">
      <c r="B193" s="195"/>
      <c r="C193" s="196"/>
      <c r="D193" s="197" t="s">
        <v>126</v>
      </c>
      <c r="E193" s="198" t="s">
        <v>1</v>
      </c>
      <c r="F193" s="199" t="s">
        <v>158</v>
      </c>
      <c r="G193" s="196"/>
      <c r="H193" s="200">
        <v>4.8</v>
      </c>
      <c r="I193" s="201"/>
      <c r="J193" s="196"/>
      <c r="K193" s="196"/>
      <c r="L193" s="202"/>
      <c r="M193" s="203"/>
      <c r="N193" s="204"/>
      <c r="O193" s="204"/>
      <c r="P193" s="204"/>
      <c r="Q193" s="204"/>
      <c r="R193" s="204"/>
      <c r="S193" s="204"/>
      <c r="T193" s="205"/>
      <c r="AT193" s="206" t="s">
        <v>126</v>
      </c>
      <c r="AU193" s="206" t="s">
        <v>124</v>
      </c>
      <c r="AV193" s="13" t="s">
        <v>124</v>
      </c>
      <c r="AW193" s="13" t="s">
        <v>31</v>
      </c>
      <c r="AX193" s="13" t="s">
        <v>80</v>
      </c>
      <c r="AY193" s="206" t="s">
        <v>117</v>
      </c>
    </row>
    <row r="194" spans="1:65" s="2" customFormat="1" ht="24.2" customHeight="1" x14ac:dyDescent="0.2">
      <c r="A194" s="33"/>
      <c r="B194" s="34"/>
      <c r="C194" s="181" t="s">
        <v>251</v>
      </c>
      <c r="D194" s="181" t="s">
        <v>119</v>
      </c>
      <c r="E194" s="182" t="s">
        <v>252</v>
      </c>
      <c r="F194" s="183" t="s">
        <v>253</v>
      </c>
      <c r="G194" s="184" t="s">
        <v>122</v>
      </c>
      <c r="H194" s="185">
        <v>4.8</v>
      </c>
      <c r="I194" s="186"/>
      <c r="J194" s="187">
        <f>ROUND(I194*H194,2)</f>
        <v>0</v>
      </c>
      <c r="K194" s="188"/>
      <c r="L194" s="38"/>
      <c r="M194" s="189" t="s">
        <v>1</v>
      </c>
      <c r="N194" s="190" t="s">
        <v>41</v>
      </c>
      <c r="O194" s="70"/>
      <c r="P194" s="191">
        <f>O194*H194</f>
        <v>0</v>
      </c>
      <c r="Q194" s="191">
        <v>0</v>
      </c>
      <c r="R194" s="191">
        <f>Q194*H194</f>
        <v>0</v>
      </c>
      <c r="S194" s="191">
        <v>6.0999999999999999E-2</v>
      </c>
      <c r="T194" s="192">
        <f>S194*H194</f>
        <v>0.2928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3" t="s">
        <v>123</v>
      </c>
      <c r="AT194" s="193" t="s">
        <v>119</v>
      </c>
      <c r="AU194" s="193" t="s">
        <v>124</v>
      </c>
      <c r="AY194" s="16" t="s">
        <v>117</v>
      </c>
      <c r="BE194" s="194">
        <f>IF(N194="základná",J194,0)</f>
        <v>0</v>
      </c>
      <c r="BF194" s="194">
        <f>IF(N194="znížená",J194,0)</f>
        <v>0</v>
      </c>
      <c r="BG194" s="194">
        <f>IF(N194="zákl. prenesená",J194,0)</f>
        <v>0</v>
      </c>
      <c r="BH194" s="194">
        <f>IF(N194="zníž. prenesená",J194,0)</f>
        <v>0</v>
      </c>
      <c r="BI194" s="194">
        <f>IF(N194="nulová",J194,0)</f>
        <v>0</v>
      </c>
      <c r="BJ194" s="16" t="s">
        <v>124</v>
      </c>
      <c r="BK194" s="194">
        <f>ROUND(I194*H194,2)</f>
        <v>0</v>
      </c>
      <c r="BL194" s="16" t="s">
        <v>123</v>
      </c>
      <c r="BM194" s="193" t="s">
        <v>254</v>
      </c>
    </row>
    <row r="195" spans="1:65" s="13" customFormat="1" ht="11.25" x14ac:dyDescent="0.2">
      <c r="B195" s="195"/>
      <c r="C195" s="196"/>
      <c r="D195" s="197" t="s">
        <v>126</v>
      </c>
      <c r="E195" s="198" t="s">
        <v>1</v>
      </c>
      <c r="F195" s="199" t="s">
        <v>163</v>
      </c>
      <c r="G195" s="196"/>
      <c r="H195" s="200">
        <v>4.8</v>
      </c>
      <c r="I195" s="201"/>
      <c r="J195" s="196"/>
      <c r="K195" s="196"/>
      <c r="L195" s="202"/>
      <c r="M195" s="203"/>
      <c r="N195" s="204"/>
      <c r="O195" s="204"/>
      <c r="P195" s="204"/>
      <c r="Q195" s="204"/>
      <c r="R195" s="204"/>
      <c r="S195" s="204"/>
      <c r="T195" s="205"/>
      <c r="AT195" s="206" t="s">
        <v>126</v>
      </c>
      <c r="AU195" s="206" t="s">
        <v>124</v>
      </c>
      <c r="AV195" s="13" t="s">
        <v>124</v>
      </c>
      <c r="AW195" s="13" t="s">
        <v>31</v>
      </c>
      <c r="AX195" s="13" t="s">
        <v>80</v>
      </c>
      <c r="AY195" s="206" t="s">
        <v>117</v>
      </c>
    </row>
    <row r="196" spans="1:65" s="2" customFormat="1" ht="24.2" customHeight="1" x14ac:dyDescent="0.2">
      <c r="A196" s="33"/>
      <c r="B196" s="34"/>
      <c r="C196" s="181" t="s">
        <v>255</v>
      </c>
      <c r="D196" s="181" t="s">
        <v>119</v>
      </c>
      <c r="E196" s="182" t="s">
        <v>256</v>
      </c>
      <c r="F196" s="183" t="s">
        <v>257</v>
      </c>
      <c r="G196" s="184" t="s">
        <v>122</v>
      </c>
      <c r="H196" s="185">
        <v>9.6</v>
      </c>
      <c r="I196" s="186"/>
      <c r="J196" s="187">
        <f>ROUND(I196*H196,2)</f>
        <v>0</v>
      </c>
      <c r="K196" s="188"/>
      <c r="L196" s="38"/>
      <c r="M196" s="189" t="s">
        <v>1</v>
      </c>
      <c r="N196" s="190" t="s">
        <v>41</v>
      </c>
      <c r="O196" s="70"/>
      <c r="P196" s="191">
        <f>O196*H196</f>
        <v>0</v>
      </c>
      <c r="Q196" s="191">
        <v>0</v>
      </c>
      <c r="R196" s="191">
        <f>Q196*H196</f>
        <v>0</v>
      </c>
      <c r="S196" s="191">
        <v>1.4E-2</v>
      </c>
      <c r="T196" s="192">
        <f>S196*H196</f>
        <v>0.13439999999999999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3" t="s">
        <v>123</v>
      </c>
      <c r="AT196" s="193" t="s">
        <v>119</v>
      </c>
      <c r="AU196" s="193" t="s">
        <v>124</v>
      </c>
      <c r="AY196" s="16" t="s">
        <v>117</v>
      </c>
      <c r="BE196" s="194">
        <f>IF(N196="základná",J196,0)</f>
        <v>0</v>
      </c>
      <c r="BF196" s="194">
        <f>IF(N196="znížená",J196,0)</f>
        <v>0</v>
      </c>
      <c r="BG196" s="194">
        <f>IF(N196="zákl. prenesená",J196,0)</f>
        <v>0</v>
      </c>
      <c r="BH196" s="194">
        <f>IF(N196="zníž. prenesená",J196,0)</f>
        <v>0</v>
      </c>
      <c r="BI196" s="194">
        <f>IF(N196="nulová",J196,0)</f>
        <v>0</v>
      </c>
      <c r="BJ196" s="16" t="s">
        <v>124</v>
      </c>
      <c r="BK196" s="194">
        <f>ROUND(I196*H196,2)</f>
        <v>0</v>
      </c>
      <c r="BL196" s="16" t="s">
        <v>123</v>
      </c>
      <c r="BM196" s="193" t="s">
        <v>258</v>
      </c>
    </row>
    <row r="197" spans="1:65" s="13" customFormat="1" ht="22.5" x14ac:dyDescent="0.2">
      <c r="B197" s="195"/>
      <c r="C197" s="196"/>
      <c r="D197" s="197" t="s">
        <v>126</v>
      </c>
      <c r="E197" s="198" t="s">
        <v>1</v>
      </c>
      <c r="F197" s="199" t="s">
        <v>158</v>
      </c>
      <c r="G197" s="196"/>
      <c r="H197" s="200">
        <v>4.8</v>
      </c>
      <c r="I197" s="201"/>
      <c r="J197" s="196"/>
      <c r="K197" s="196"/>
      <c r="L197" s="202"/>
      <c r="M197" s="203"/>
      <c r="N197" s="204"/>
      <c r="O197" s="204"/>
      <c r="P197" s="204"/>
      <c r="Q197" s="204"/>
      <c r="R197" s="204"/>
      <c r="S197" s="204"/>
      <c r="T197" s="205"/>
      <c r="AT197" s="206" t="s">
        <v>126</v>
      </c>
      <c r="AU197" s="206" t="s">
        <v>124</v>
      </c>
      <c r="AV197" s="13" t="s">
        <v>124</v>
      </c>
      <c r="AW197" s="13" t="s">
        <v>31</v>
      </c>
      <c r="AX197" s="13" t="s">
        <v>75</v>
      </c>
      <c r="AY197" s="206" t="s">
        <v>117</v>
      </c>
    </row>
    <row r="198" spans="1:65" s="13" customFormat="1" ht="11.25" x14ac:dyDescent="0.2">
      <c r="B198" s="195"/>
      <c r="C198" s="196"/>
      <c r="D198" s="197" t="s">
        <v>126</v>
      </c>
      <c r="E198" s="198" t="s">
        <v>1</v>
      </c>
      <c r="F198" s="199" t="s">
        <v>163</v>
      </c>
      <c r="G198" s="196"/>
      <c r="H198" s="200">
        <v>4.8</v>
      </c>
      <c r="I198" s="201"/>
      <c r="J198" s="196"/>
      <c r="K198" s="196"/>
      <c r="L198" s="202"/>
      <c r="M198" s="203"/>
      <c r="N198" s="204"/>
      <c r="O198" s="204"/>
      <c r="P198" s="204"/>
      <c r="Q198" s="204"/>
      <c r="R198" s="204"/>
      <c r="S198" s="204"/>
      <c r="T198" s="205"/>
      <c r="AT198" s="206" t="s">
        <v>126</v>
      </c>
      <c r="AU198" s="206" t="s">
        <v>124</v>
      </c>
      <c r="AV198" s="13" t="s">
        <v>124</v>
      </c>
      <c r="AW198" s="13" t="s">
        <v>31</v>
      </c>
      <c r="AX198" s="13" t="s">
        <v>75</v>
      </c>
      <c r="AY198" s="206" t="s">
        <v>117</v>
      </c>
    </row>
    <row r="199" spans="1:65" s="14" customFormat="1" ht="11.25" x14ac:dyDescent="0.2">
      <c r="B199" s="207"/>
      <c r="C199" s="208"/>
      <c r="D199" s="197" t="s">
        <v>126</v>
      </c>
      <c r="E199" s="209" t="s">
        <v>1</v>
      </c>
      <c r="F199" s="210" t="s">
        <v>168</v>
      </c>
      <c r="G199" s="208"/>
      <c r="H199" s="211">
        <v>9.6</v>
      </c>
      <c r="I199" s="212"/>
      <c r="J199" s="208"/>
      <c r="K199" s="208"/>
      <c r="L199" s="213"/>
      <c r="M199" s="214"/>
      <c r="N199" s="215"/>
      <c r="O199" s="215"/>
      <c r="P199" s="215"/>
      <c r="Q199" s="215"/>
      <c r="R199" s="215"/>
      <c r="S199" s="215"/>
      <c r="T199" s="216"/>
      <c r="AT199" s="217" t="s">
        <v>126</v>
      </c>
      <c r="AU199" s="217" t="s">
        <v>124</v>
      </c>
      <c r="AV199" s="14" t="s">
        <v>123</v>
      </c>
      <c r="AW199" s="14" t="s">
        <v>31</v>
      </c>
      <c r="AX199" s="14" t="s">
        <v>80</v>
      </c>
      <c r="AY199" s="217" t="s">
        <v>117</v>
      </c>
    </row>
    <row r="200" spans="1:65" s="2" customFormat="1" ht="14.45" customHeight="1" x14ac:dyDescent="0.2">
      <c r="A200" s="33"/>
      <c r="B200" s="34"/>
      <c r="C200" s="181" t="s">
        <v>259</v>
      </c>
      <c r="D200" s="181" t="s">
        <v>119</v>
      </c>
      <c r="E200" s="182" t="s">
        <v>260</v>
      </c>
      <c r="F200" s="183" t="s">
        <v>261</v>
      </c>
      <c r="G200" s="184" t="s">
        <v>262</v>
      </c>
      <c r="H200" s="185">
        <v>2.5409999999999999</v>
      </c>
      <c r="I200" s="186"/>
      <c r="J200" s="187">
        <f>ROUND(I200*H200,2)</f>
        <v>0</v>
      </c>
      <c r="K200" s="188"/>
      <c r="L200" s="38"/>
      <c r="M200" s="189" t="s">
        <v>1</v>
      </c>
      <c r="N200" s="190" t="s">
        <v>41</v>
      </c>
      <c r="O200" s="70"/>
      <c r="P200" s="191">
        <f>O200*H200</f>
        <v>0</v>
      </c>
      <c r="Q200" s="191">
        <v>0</v>
      </c>
      <c r="R200" s="191">
        <f>Q200*H200</f>
        <v>0</v>
      </c>
      <c r="S200" s="191">
        <v>0</v>
      </c>
      <c r="T200" s="192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3" t="s">
        <v>123</v>
      </c>
      <c r="AT200" s="193" t="s">
        <v>119</v>
      </c>
      <c r="AU200" s="193" t="s">
        <v>124</v>
      </c>
      <c r="AY200" s="16" t="s">
        <v>117</v>
      </c>
      <c r="BE200" s="194">
        <f>IF(N200="základná",J200,0)</f>
        <v>0</v>
      </c>
      <c r="BF200" s="194">
        <f>IF(N200="znížená",J200,0)</f>
        <v>0</v>
      </c>
      <c r="BG200" s="194">
        <f>IF(N200="zákl. prenesená",J200,0)</f>
        <v>0</v>
      </c>
      <c r="BH200" s="194">
        <f>IF(N200="zníž. prenesená",J200,0)</f>
        <v>0</v>
      </c>
      <c r="BI200" s="194">
        <f>IF(N200="nulová",J200,0)</f>
        <v>0</v>
      </c>
      <c r="BJ200" s="16" t="s">
        <v>124</v>
      </c>
      <c r="BK200" s="194">
        <f>ROUND(I200*H200,2)</f>
        <v>0</v>
      </c>
      <c r="BL200" s="16" t="s">
        <v>123</v>
      </c>
      <c r="BM200" s="193" t="s">
        <v>263</v>
      </c>
    </row>
    <row r="201" spans="1:65" s="2" customFormat="1" ht="24.2" customHeight="1" x14ac:dyDescent="0.2">
      <c r="A201" s="33"/>
      <c r="B201" s="34"/>
      <c r="C201" s="181" t="s">
        <v>264</v>
      </c>
      <c r="D201" s="181" t="s">
        <v>119</v>
      </c>
      <c r="E201" s="182" t="s">
        <v>265</v>
      </c>
      <c r="F201" s="183" t="s">
        <v>266</v>
      </c>
      <c r="G201" s="184" t="s">
        <v>122</v>
      </c>
      <c r="H201" s="185">
        <v>3</v>
      </c>
      <c r="I201" s="186"/>
      <c r="J201" s="187">
        <f>ROUND(I201*H201,2)</f>
        <v>0</v>
      </c>
      <c r="K201" s="188"/>
      <c r="L201" s="38"/>
      <c r="M201" s="189" t="s">
        <v>1</v>
      </c>
      <c r="N201" s="190" t="s">
        <v>41</v>
      </c>
      <c r="O201" s="70"/>
      <c r="P201" s="191">
        <f>O201*H201</f>
        <v>0</v>
      </c>
      <c r="Q201" s="191">
        <v>0</v>
      </c>
      <c r="R201" s="191">
        <f>Q201*H201</f>
        <v>0</v>
      </c>
      <c r="S201" s="191">
        <v>0</v>
      </c>
      <c r="T201" s="192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3" t="s">
        <v>123</v>
      </c>
      <c r="AT201" s="193" t="s">
        <v>119</v>
      </c>
      <c r="AU201" s="193" t="s">
        <v>124</v>
      </c>
      <c r="AY201" s="16" t="s">
        <v>117</v>
      </c>
      <c r="BE201" s="194">
        <f>IF(N201="základná",J201,0)</f>
        <v>0</v>
      </c>
      <c r="BF201" s="194">
        <f>IF(N201="znížená",J201,0)</f>
        <v>0</v>
      </c>
      <c r="BG201" s="194">
        <f>IF(N201="zákl. prenesená",J201,0)</f>
        <v>0</v>
      </c>
      <c r="BH201" s="194">
        <f>IF(N201="zníž. prenesená",J201,0)</f>
        <v>0</v>
      </c>
      <c r="BI201" s="194">
        <f>IF(N201="nulová",J201,0)</f>
        <v>0</v>
      </c>
      <c r="BJ201" s="16" t="s">
        <v>124</v>
      </c>
      <c r="BK201" s="194">
        <f>ROUND(I201*H201,2)</f>
        <v>0</v>
      </c>
      <c r="BL201" s="16" t="s">
        <v>123</v>
      </c>
      <c r="BM201" s="193" t="s">
        <v>267</v>
      </c>
    </row>
    <row r="202" spans="1:65" s="13" customFormat="1" ht="11.25" x14ac:dyDescent="0.2">
      <c r="B202" s="195"/>
      <c r="C202" s="196"/>
      <c r="D202" s="197" t="s">
        <v>126</v>
      </c>
      <c r="E202" s="198" t="s">
        <v>1</v>
      </c>
      <c r="F202" s="199" t="s">
        <v>127</v>
      </c>
      <c r="G202" s="196"/>
      <c r="H202" s="200">
        <v>3</v>
      </c>
      <c r="I202" s="201"/>
      <c r="J202" s="196"/>
      <c r="K202" s="196"/>
      <c r="L202" s="202"/>
      <c r="M202" s="203"/>
      <c r="N202" s="204"/>
      <c r="O202" s="204"/>
      <c r="P202" s="204"/>
      <c r="Q202" s="204"/>
      <c r="R202" s="204"/>
      <c r="S202" s="204"/>
      <c r="T202" s="205"/>
      <c r="AT202" s="206" t="s">
        <v>126</v>
      </c>
      <c r="AU202" s="206" t="s">
        <v>124</v>
      </c>
      <c r="AV202" s="13" t="s">
        <v>124</v>
      </c>
      <c r="AW202" s="13" t="s">
        <v>31</v>
      </c>
      <c r="AX202" s="13" t="s">
        <v>80</v>
      </c>
      <c r="AY202" s="206" t="s">
        <v>117</v>
      </c>
    </row>
    <row r="203" spans="1:65" s="2" customFormat="1" ht="14.45" customHeight="1" x14ac:dyDescent="0.2">
      <c r="A203" s="33"/>
      <c r="B203" s="34"/>
      <c r="C203" s="181" t="s">
        <v>268</v>
      </c>
      <c r="D203" s="181" t="s">
        <v>119</v>
      </c>
      <c r="E203" s="182" t="s">
        <v>269</v>
      </c>
      <c r="F203" s="183" t="s">
        <v>270</v>
      </c>
      <c r="G203" s="184" t="s">
        <v>262</v>
      </c>
      <c r="H203" s="185">
        <v>2.5409999999999999</v>
      </c>
      <c r="I203" s="186"/>
      <c r="J203" s="187">
        <f>ROUND(I203*H203,2)</f>
        <v>0</v>
      </c>
      <c r="K203" s="188"/>
      <c r="L203" s="38"/>
      <c r="M203" s="189" t="s">
        <v>1</v>
      </c>
      <c r="N203" s="190" t="s">
        <v>41</v>
      </c>
      <c r="O203" s="70"/>
      <c r="P203" s="191">
        <f>O203*H203</f>
        <v>0</v>
      </c>
      <c r="Q203" s="191">
        <v>0</v>
      </c>
      <c r="R203" s="191">
        <f>Q203*H203</f>
        <v>0</v>
      </c>
      <c r="S203" s="191">
        <v>0</v>
      </c>
      <c r="T203" s="192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3" t="s">
        <v>123</v>
      </c>
      <c r="AT203" s="193" t="s">
        <v>119</v>
      </c>
      <c r="AU203" s="193" t="s">
        <v>124</v>
      </c>
      <c r="AY203" s="16" t="s">
        <v>117</v>
      </c>
      <c r="BE203" s="194">
        <f>IF(N203="základná",J203,0)</f>
        <v>0</v>
      </c>
      <c r="BF203" s="194">
        <f>IF(N203="znížená",J203,0)</f>
        <v>0</v>
      </c>
      <c r="BG203" s="194">
        <f>IF(N203="zákl. prenesená",J203,0)</f>
        <v>0</v>
      </c>
      <c r="BH203" s="194">
        <f>IF(N203="zníž. prenesená",J203,0)</f>
        <v>0</v>
      </c>
      <c r="BI203" s="194">
        <f>IF(N203="nulová",J203,0)</f>
        <v>0</v>
      </c>
      <c r="BJ203" s="16" t="s">
        <v>124</v>
      </c>
      <c r="BK203" s="194">
        <f>ROUND(I203*H203,2)</f>
        <v>0</v>
      </c>
      <c r="BL203" s="16" t="s">
        <v>123</v>
      </c>
      <c r="BM203" s="193" t="s">
        <v>271</v>
      </c>
    </row>
    <row r="204" spans="1:65" s="2" customFormat="1" ht="24.2" customHeight="1" x14ac:dyDescent="0.2">
      <c r="A204" s="33"/>
      <c r="B204" s="34"/>
      <c r="C204" s="181" t="s">
        <v>272</v>
      </c>
      <c r="D204" s="181" t="s">
        <v>119</v>
      </c>
      <c r="E204" s="182" t="s">
        <v>273</v>
      </c>
      <c r="F204" s="183" t="s">
        <v>274</v>
      </c>
      <c r="G204" s="184" t="s">
        <v>262</v>
      </c>
      <c r="H204" s="185">
        <v>25.18</v>
      </c>
      <c r="I204" s="186"/>
      <c r="J204" s="187">
        <f>ROUND(I204*H204,2)</f>
        <v>0</v>
      </c>
      <c r="K204" s="188"/>
      <c r="L204" s="38"/>
      <c r="M204" s="189" t="s">
        <v>1</v>
      </c>
      <c r="N204" s="190" t="s">
        <v>41</v>
      </c>
      <c r="O204" s="70"/>
      <c r="P204" s="191">
        <f>O204*H204</f>
        <v>0</v>
      </c>
      <c r="Q204" s="191">
        <v>0</v>
      </c>
      <c r="R204" s="191">
        <f>Q204*H204</f>
        <v>0</v>
      </c>
      <c r="S204" s="191">
        <v>0</v>
      </c>
      <c r="T204" s="192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3" t="s">
        <v>123</v>
      </c>
      <c r="AT204" s="193" t="s">
        <v>119</v>
      </c>
      <c r="AU204" s="193" t="s">
        <v>124</v>
      </c>
      <c r="AY204" s="16" t="s">
        <v>117</v>
      </c>
      <c r="BE204" s="194">
        <f>IF(N204="základná",J204,0)</f>
        <v>0</v>
      </c>
      <c r="BF204" s="194">
        <f>IF(N204="znížená",J204,0)</f>
        <v>0</v>
      </c>
      <c r="BG204" s="194">
        <f>IF(N204="zákl. prenesená",J204,0)</f>
        <v>0</v>
      </c>
      <c r="BH204" s="194">
        <f>IF(N204="zníž. prenesená",J204,0)</f>
        <v>0</v>
      </c>
      <c r="BI204" s="194">
        <f>IF(N204="nulová",J204,0)</f>
        <v>0</v>
      </c>
      <c r="BJ204" s="16" t="s">
        <v>124</v>
      </c>
      <c r="BK204" s="194">
        <f>ROUND(I204*H204,2)</f>
        <v>0</v>
      </c>
      <c r="BL204" s="16" t="s">
        <v>123</v>
      </c>
      <c r="BM204" s="193" t="s">
        <v>275</v>
      </c>
    </row>
    <row r="205" spans="1:65" s="2" customFormat="1" ht="24.2" customHeight="1" x14ac:dyDescent="0.2">
      <c r="A205" s="33"/>
      <c r="B205" s="34"/>
      <c r="C205" s="181" t="s">
        <v>276</v>
      </c>
      <c r="D205" s="181" t="s">
        <v>119</v>
      </c>
      <c r="E205" s="182" t="s">
        <v>277</v>
      </c>
      <c r="F205" s="183" t="s">
        <v>278</v>
      </c>
      <c r="G205" s="184" t="s">
        <v>262</v>
      </c>
      <c r="H205" s="185">
        <v>2.5409999999999999</v>
      </c>
      <c r="I205" s="186"/>
      <c r="J205" s="187">
        <f>ROUND(I205*H205,2)</f>
        <v>0</v>
      </c>
      <c r="K205" s="188"/>
      <c r="L205" s="38"/>
      <c r="M205" s="189" t="s">
        <v>1</v>
      </c>
      <c r="N205" s="190" t="s">
        <v>41</v>
      </c>
      <c r="O205" s="70"/>
      <c r="P205" s="191">
        <f>O205*H205</f>
        <v>0</v>
      </c>
      <c r="Q205" s="191">
        <v>0</v>
      </c>
      <c r="R205" s="191">
        <f>Q205*H205</f>
        <v>0</v>
      </c>
      <c r="S205" s="191">
        <v>0</v>
      </c>
      <c r="T205" s="192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3" t="s">
        <v>123</v>
      </c>
      <c r="AT205" s="193" t="s">
        <v>119</v>
      </c>
      <c r="AU205" s="193" t="s">
        <v>124</v>
      </c>
      <c r="AY205" s="16" t="s">
        <v>117</v>
      </c>
      <c r="BE205" s="194">
        <f>IF(N205="základná",J205,0)</f>
        <v>0</v>
      </c>
      <c r="BF205" s="194">
        <f>IF(N205="znížená",J205,0)</f>
        <v>0</v>
      </c>
      <c r="BG205" s="194">
        <f>IF(N205="zákl. prenesená",J205,0)</f>
        <v>0</v>
      </c>
      <c r="BH205" s="194">
        <f>IF(N205="zníž. prenesená",J205,0)</f>
        <v>0</v>
      </c>
      <c r="BI205" s="194">
        <f>IF(N205="nulová",J205,0)</f>
        <v>0</v>
      </c>
      <c r="BJ205" s="16" t="s">
        <v>124</v>
      </c>
      <c r="BK205" s="194">
        <f>ROUND(I205*H205,2)</f>
        <v>0</v>
      </c>
      <c r="BL205" s="16" t="s">
        <v>123</v>
      </c>
      <c r="BM205" s="193" t="s">
        <v>279</v>
      </c>
    </row>
    <row r="206" spans="1:65" s="2" customFormat="1" ht="24.2" customHeight="1" x14ac:dyDescent="0.2">
      <c r="A206" s="33"/>
      <c r="B206" s="34"/>
      <c r="C206" s="181" t="s">
        <v>280</v>
      </c>
      <c r="D206" s="181" t="s">
        <v>119</v>
      </c>
      <c r="E206" s="182" t="s">
        <v>281</v>
      </c>
      <c r="F206" s="183" t="s">
        <v>282</v>
      </c>
      <c r="G206" s="184" t="s">
        <v>262</v>
      </c>
      <c r="H206" s="185">
        <v>2.5409999999999999</v>
      </c>
      <c r="I206" s="186"/>
      <c r="J206" s="187">
        <f>ROUND(I206*H206,2)</f>
        <v>0</v>
      </c>
      <c r="K206" s="188"/>
      <c r="L206" s="38"/>
      <c r="M206" s="189" t="s">
        <v>1</v>
      </c>
      <c r="N206" s="190" t="s">
        <v>41</v>
      </c>
      <c r="O206" s="70"/>
      <c r="P206" s="191">
        <f>O206*H206</f>
        <v>0</v>
      </c>
      <c r="Q206" s="191">
        <v>0</v>
      </c>
      <c r="R206" s="191">
        <f>Q206*H206</f>
        <v>0</v>
      </c>
      <c r="S206" s="191">
        <v>0</v>
      </c>
      <c r="T206" s="192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3" t="s">
        <v>123</v>
      </c>
      <c r="AT206" s="193" t="s">
        <v>119</v>
      </c>
      <c r="AU206" s="193" t="s">
        <v>124</v>
      </c>
      <c r="AY206" s="16" t="s">
        <v>117</v>
      </c>
      <c r="BE206" s="194">
        <f>IF(N206="základná",J206,0)</f>
        <v>0</v>
      </c>
      <c r="BF206" s="194">
        <f>IF(N206="znížená",J206,0)</f>
        <v>0</v>
      </c>
      <c r="BG206" s="194">
        <f>IF(N206="zákl. prenesená",J206,0)</f>
        <v>0</v>
      </c>
      <c r="BH206" s="194">
        <f>IF(N206="zníž. prenesená",J206,0)</f>
        <v>0</v>
      </c>
      <c r="BI206" s="194">
        <f>IF(N206="nulová",J206,0)</f>
        <v>0</v>
      </c>
      <c r="BJ206" s="16" t="s">
        <v>124</v>
      </c>
      <c r="BK206" s="194">
        <f>ROUND(I206*H206,2)</f>
        <v>0</v>
      </c>
      <c r="BL206" s="16" t="s">
        <v>123</v>
      </c>
      <c r="BM206" s="193" t="s">
        <v>283</v>
      </c>
    </row>
    <row r="207" spans="1:65" s="2" customFormat="1" ht="24.2" customHeight="1" x14ac:dyDescent="0.2">
      <c r="A207" s="33"/>
      <c r="B207" s="34"/>
      <c r="C207" s="181" t="s">
        <v>284</v>
      </c>
      <c r="D207" s="181" t="s">
        <v>119</v>
      </c>
      <c r="E207" s="182" t="s">
        <v>285</v>
      </c>
      <c r="F207" s="183" t="s">
        <v>286</v>
      </c>
      <c r="G207" s="184" t="s">
        <v>262</v>
      </c>
      <c r="H207" s="185">
        <v>2.5409999999999999</v>
      </c>
      <c r="I207" s="186"/>
      <c r="J207" s="187">
        <f>ROUND(I207*H207,2)</f>
        <v>0</v>
      </c>
      <c r="K207" s="188"/>
      <c r="L207" s="38"/>
      <c r="M207" s="189" t="s">
        <v>1</v>
      </c>
      <c r="N207" s="190" t="s">
        <v>41</v>
      </c>
      <c r="O207" s="70"/>
      <c r="P207" s="191">
        <f>O207*H207</f>
        <v>0</v>
      </c>
      <c r="Q207" s="191">
        <v>0</v>
      </c>
      <c r="R207" s="191">
        <f>Q207*H207</f>
        <v>0</v>
      </c>
      <c r="S207" s="191">
        <v>0</v>
      </c>
      <c r="T207" s="192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3" t="s">
        <v>123</v>
      </c>
      <c r="AT207" s="193" t="s">
        <v>119</v>
      </c>
      <c r="AU207" s="193" t="s">
        <v>124</v>
      </c>
      <c r="AY207" s="16" t="s">
        <v>117</v>
      </c>
      <c r="BE207" s="194">
        <f>IF(N207="základná",J207,0)</f>
        <v>0</v>
      </c>
      <c r="BF207" s="194">
        <f>IF(N207="znížená",J207,0)</f>
        <v>0</v>
      </c>
      <c r="BG207" s="194">
        <f>IF(N207="zákl. prenesená",J207,0)</f>
        <v>0</v>
      </c>
      <c r="BH207" s="194">
        <f>IF(N207="zníž. prenesená",J207,0)</f>
        <v>0</v>
      </c>
      <c r="BI207" s="194">
        <f>IF(N207="nulová",J207,0)</f>
        <v>0</v>
      </c>
      <c r="BJ207" s="16" t="s">
        <v>124</v>
      </c>
      <c r="BK207" s="194">
        <f>ROUND(I207*H207,2)</f>
        <v>0</v>
      </c>
      <c r="BL207" s="16" t="s">
        <v>123</v>
      </c>
      <c r="BM207" s="193" t="s">
        <v>287</v>
      </c>
    </row>
    <row r="208" spans="1:65" s="12" customFormat="1" ht="22.9" customHeight="1" x14ac:dyDescent="0.2">
      <c r="B208" s="165"/>
      <c r="C208" s="166"/>
      <c r="D208" s="167" t="s">
        <v>74</v>
      </c>
      <c r="E208" s="179" t="s">
        <v>288</v>
      </c>
      <c r="F208" s="179" t="s">
        <v>289</v>
      </c>
      <c r="G208" s="166"/>
      <c r="H208" s="166"/>
      <c r="I208" s="169"/>
      <c r="J208" s="180">
        <f>BK208</f>
        <v>0</v>
      </c>
      <c r="K208" s="166"/>
      <c r="L208" s="171"/>
      <c r="M208" s="172"/>
      <c r="N208" s="173"/>
      <c r="O208" s="173"/>
      <c r="P208" s="174">
        <f>P209</f>
        <v>0</v>
      </c>
      <c r="Q208" s="173"/>
      <c r="R208" s="174">
        <f>R209</f>
        <v>0</v>
      </c>
      <c r="S208" s="173"/>
      <c r="T208" s="175">
        <f>T209</f>
        <v>0</v>
      </c>
      <c r="AR208" s="176" t="s">
        <v>80</v>
      </c>
      <c r="AT208" s="177" t="s">
        <v>74</v>
      </c>
      <c r="AU208" s="177" t="s">
        <v>80</v>
      </c>
      <c r="AY208" s="176" t="s">
        <v>117</v>
      </c>
      <c r="BK208" s="178">
        <f>BK209</f>
        <v>0</v>
      </c>
    </row>
    <row r="209" spans="1:65" s="2" customFormat="1" ht="24.2" customHeight="1" x14ac:dyDescent="0.2">
      <c r="A209" s="33"/>
      <c r="B209" s="34"/>
      <c r="C209" s="181" t="s">
        <v>290</v>
      </c>
      <c r="D209" s="181" t="s">
        <v>119</v>
      </c>
      <c r="E209" s="182" t="s">
        <v>291</v>
      </c>
      <c r="F209" s="183" t="s">
        <v>292</v>
      </c>
      <c r="G209" s="184" t="s">
        <v>262</v>
      </c>
      <c r="H209" s="185">
        <v>3.609</v>
      </c>
      <c r="I209" s="186"/>
      <c r="J209" s="187">
        <f>ROUND(I209*H209,2)</f>
        <v>0</v>
      </c>
      <c r="K209" s="188"/>
      <c r="L209" s="38"/>
      <c r="M209" s="189" t="s">
        <v>1</v>
      </c>
      <c r="N209" s="190" t="s">
        <v>41</v>
      </c>
      <c r="O209" s="70"/>
      <c r="P209" s="191">
        <f>O209*H209</f>
        <v>0</v>
      </c>
      <c r="Q209" s="191">
        <v>0</v>
      </c>
      <c r="R209" s="191">
        <f>Q209*H209</f>
        <v>0</v>
      </c>
      <c r="S209" s="191">
        <v>0</v>
      </c>
      <c r="T209" s="192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3" t="s">
        <v>123</v>
      </c>
      <c r="AT209" s="193" t="s">
        <v>119</v>
      </c>
      <c r="AU209" s="193" t="s">
        <v>124</v>
      </c>
      <c r="AY209" s="16" t="s">
        <v>117</v>
      </c>
      <c r="BE209" s="194">
        <f>IF(N209="základná",J209,0)</f>
        <v>0</v>
      </c>
      <c r="BF209" s="194">
        <f>IF(N209="znížená",J209,0)</f>
        <v>0</v>
      </c>
      <c r="BG209" s="194">
        <f>IF(N209="zákl. prenesená",J209,0)</f>
        <v>0</v>
      </c>
      <c r="BH209" s="194">
        <f>IF(N209="zníž. prenesená",J209,0)</f>
        <v>0</v>
      </c>
      <c r="BI209" s="194">
        <f>IF(N209="nulová",J209,0)</f>
        <v>0</v>
      </c>
      <c r="BJ209" s="16" t="s">
        <v>124</v>
      </c>
      <c r="BK209" s="194">
        <f>ROUND(I209*H209,2)</f>
        <v>0</v>
      </c>
      <c r="BL209" s="16" t="s">
        <v>123</v>
      </c>
      <c r="BM209" s="193" t="s">
        <v>293</v>
      </c>
    </row>
    <row r="210" spans="1:65" s="12" customFormat="1" ht="25.9" customHeight="1" x14ac:dyDescent="0.2">
      <c r="B210" s="165"/>
      <c r="C210" s="166"/>
      <c r="D210" s="167" t="s">
        <v>74</v>
      </c>
      <c r="E210" s="168" t="s">
        <v>294</v>
      </c>
      <c r="F210" s="168" t="s">
        <v>295</v>
      </c>
      <c r="G210" s="166"/>
      <c r="H210" s="166"/>
      <c r="I210" s="169"/>
      <c r="J210" s="170">
        <f>BK210</f>
        <v>0</v>
      </c>
      <c r="K210" s="166"/>
      <c r="L210" s="171"/>
      <c r="M210" s="172"/>
      <c r="N210" s="173"/>
      <c r="O210" s="173"/>
      <c r="P210" s="174">
        <f>P211+P230+P233</f>
        <v>0</v>
      </c>
      <c r="Q210" s="173"/>
      <c r="R210" s="174">
        <f>R211+R230+R233</f>
        <v>3.7100000000000001E-2</v>
      </c>
      <c r="S210" s="173"/>
      <c r="T210" s="175">
        <f>T211+T230+T233</f>
        <v>2.3800000000000002E-2</v>
      </c>
      <c r="AR210" s="176" t="s">
        <v>124</v>
      </c>
      <c r="AT210" s="177" t="s">
        <v>74</v>
      </c>
      <c r="AU210" s="177" t="s">
        <v>75</v>
      </c>
      <c r="AY210" s="176" t="s">
        <v>117</v>
      </c>
      <c r="BK210" s="178">
        <f>BK211+BK230+BK233</f>
        <v>0</v>
      </c>
    </row>
    <row r="211" spans="1:65" s="12" customFormat="1" ht="22.9" customHeight="1" x14ac:dyDescent="0.2">
      <c r="B211" s="165"/>
      <c r="C211" s="166"/>
      <c r="D211" s="167" t="s">
        <v>74</v>
      </c>
      <c r="E211" s="179" t="s">
        <v>296</v>
      </c>
      <c r="F211" s="179" t="s">
        <v>297</v>
      </c>
      <c r="G211" s="166"/>
      <c r="H211" s="166"/>
      <c r="I211" s="169"/>
      <c r="J211" s="180">
        <f>BK211</f>
        <v>0</v>
      </c>
      <c r="K211" s="166"/>
      <c r="L211" s="171"/>
      <c r="M211" s="172"/>
      <c r="N211" s="173"/>
      <c r="O211" s="173"/>
      <c r="P211" s="174">
        <f>SUM(P212:P229)</f>
        <v>0</v>
      </c>
      <c r="Q211" s="173"/>
      <c r="R211" s="174">
        <f>SUM(R212:R229)</f>
        <v>2.9600000000000001E-2</v>
      </c>
      <c r="S211" s="173"/>
      <c r="T211" s="175">
        <f>SUM(T212:T229)</f>
        <v>0</v>
      </c>
      <c r="AR211" s="176" t="s">
        <v>124</v>
      </c>
      <c r="AT211" s="177" t="s">
        <v>74</v>
      </c>
      <c r="AU211" s="177" t="s">
        <v>80</v>
      </c>
      <c r="AY211" s="176" t="s">
        <v>117</v>
      </c>
      <c r="BK211" s="178">
        <f>SUM(BK212:BK229)</f>
        <v>0</v>
      </c>
    </row>
    <row r="212" spans="1:65" s="2" customFormat="1" ht="24.2" customHeight="1" x14ac:dyDescent="0.2">
      <c r="A212" s="33"/>
      <c r="B212" s="34"/>
      <c r="C212" s="181" t="s">
        <v>298</v>
      </c>
      <c r="D212" s="181" t="s">
        <v>119</v>
      </c>
      <c r="E212" s="182" t="s">
        <v>299</v>
      </c>
      <c r="F212" s="183" t="s">
        <v>300</v>
      </c>
      <c r="G212" s="184" t="s">
        <v>122</v>
      </c>
      <c r="H212" s="185">
        <v>4.8</v>
      </c>
      <c r="I212" s="186"/>
      <c r="J212" s="187">
        <f>ROUND(I212*H212,2)</f>
        <v>0</v>
      </c>
      <c r="K212" s="188"/>
      <c r="L212" s="38"/>
      <c r="M212" s="189" t="s">
        <v>1</v>
      </c>
      <c r="N212" s="190" t="s">
        <v>41</v>
      </c>
      <c r="O212" s="70"/>
      <c r="P212" s="191">
        <f>O212*H212</f>
        <v>0</v>
      </c>
      <c r="Q212" s="191">
        <v>2.2000000000000001E-4</v>
      </c>
      <c r="R212" s="191">
        <f>Q212*H212</f>
        <v>1.0560000000000001E-3</v>
      </c>
      <c r="S212" s="191">
        <v>0</v>
      </c>
      <c r="T212" s="192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3" t="s">
        <v>194</v>
      </c>
      <c r="AT212" s="193" t="s">
        <v>119</v>
      </c>
      <c r="AU212" s="193" t="s">
        <v>124</v>
      </c>
      <c r="AY212" s="16" t="s">
        <v>117</v>
      </c>
      <c r="BE212" s="194">
        <f>IF(N212="základná",J212,0)</f>
        <v>0</v>
      </c>
      <c r="BF212" s="194">
        <f>IF(N212="znížená",J212,0)</f>
        <v>0</v>
      </c>
      <c r="BG212" s="194">
        <f>IF(N212="zákl. prenesená",J212,0)</f>
        <v>0</v>
      </c>
      <c r="BH212" s="194">
        <f>IF(N212="zníž. prenesená",J212,0)</f>
        <v>0</v>
      </c>
      <c r="BI212" s="194">
        <f>IF(N212="nulová",J212,0)</f>
        <v>0</v>
      </c>
      <c r="BJ212" s="16" t="s">
        <v>124</v>
      </c>
      <c r="BK212" s="194">
        <f>ROUND(I212*H212,2)</f>
        <v>0</v>
      </c>
      <c r="BL212" s="16" t="s">
        <v>194</v>
      </c>
      <c r="BM212" s="193" t="s">
        <v>301</v>
      </c>
    </row>
    <row r="213" spans="1:65" s="13" customFormat="1" ht="11.25" x14ac:dyDescent="0.2">
      <c r="B213" s="195"/>
      <c r="C213" s="196"/>
      <c r="D213" s="197" t="s">
        <v>126</v>
      </c>
      <c r="E213" s="198" t="s">
        <v>1</v>
      </c>
      <c r="F213" s="199" t="s">
        <v>302</v>
      </c>
      <c r="G213" s="196"/>
      <c r="H213" s="200">
        <v>4.8</v>
      </c>
      <c r="I213" s="201"/>
      <c r="J213" s="196"/>
      <c r="K213" s="196"/>
      <c r="L213" s="202"/>
      <c r="M213" s="203"/>
      <c r="N213" s="204"/>
      <c r="O213" s="204"/>
      <c r="P213" s="204"/>
      <c r="Q213" s="204"/>
      <c r="R213" s="204"/>
      <c r="S213" s="204"/>
      <c r="T213" s="205"/>
      <c r="AT213" s="206" t="s">
        <v>126</v>
      </c>
      <c r="AU213" s="206" t="s">
        <v>124</v>
      </c>
      <c r="AV213" s="13" t="s">
        <v>124</v>
      </c>
      <c r="AW213" s="13" t="s">
        <v>31</v>
      </c>
      <c r="AX213" s="13" t="s">
        <v>80</v>
      </c>
      <c r="AY213" s="206" t="s">
        <v>117</v>
      </c>
    </row>
    <row r="214" spans="1:65" s="2" customFormat="1" ht="37.9" customHeight="1" x14ac:dyDescent="0.2">
      <c r="A214" s="33"/>
      <c r="B214" s="34"/>
      <c r="C214" s="218" t="s">
        <v>303</v>
      </c>
      <c r="D214" s="218" t="s">
        <v>304</v>
      </c>
      <c r="E214" s="219" t="s">
        <v>305</v>
      </c>
      <c r="F214" s="220" t="s">
        <v>306</v>
      </c>
      <c r="G214" s="221" t="s">
        <v>307</v>
      </c>
      <c r="H214" s="222">
        <v>4.8</v>
      </c>
      <c r="I214" s="223"/>
      <c r="J214" s="224">
        <f>ROUND(I214*H214,2)</f>
        <v>0</v>
      </c>
      <c r="K214" s="225"/>
      <c r="L214" s="226"/>
      <c r="M214" s="227" t="s">
        <v>1</v>
      </c>
      <c r="N214" s="228" t="s">
        <v>41</v>
      </c>
      <c r="O214" s="70"/>
      <c r="P214" s="191">
        <f>O214*H214</f>
        <v>0</v>
      </c>
      <c r="Q214" s="191">
        <v>1E-3</v>
      </c>
      <c r="R214" s="191">
        <f>Q214*H214</f>
        <v>4.7999999999999996E-3</v>
      </c>
      <c r="S214" s="191">
        <v>0</v>
      </c>
      <c r="T214" s="192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3" t="s">
        <v>259</v>
      </c>
      <c r="AT214" s="193" t="s">
        <v>304</v>
      </c>
      <c r="AU214" s="193" t="s">
        <v>124</v>
      </c>
      <c r="AY214" s="16" t="s">
        <v>117</v>
      </c>
      <c r="BE214" s="194">
        <f>IF(N214="základná",J214,0)</f>
        <v>0</v>
      </c>
      <c r="BF214" s="194">
        <f>IF(N214="znížená",J214,0)</f>
        <v>0</v>
      </c>
      <c r="BG214" s="194">
        <f>IF(N214="zákl. prenesená",J214,0)</f>
        <v>0</v>
      </c>
      <c r="BH214" s="194">
        <f>IF(N214="zníž. prenesená",J214,0)</f>
        <v>0</v>
      </c>
      <c r="BI214" s="194">
        <f>IF(N214="nulová",J214,0)</f>
        <v>0</v>
      </c>
      <c r="BJ214" s="16" t="s">
        <v>124</v>
      </c>
      <c r="BK214" s="194">
        <f>ROUND(I214*H214,2)</f>
        <v>0</v>
      </c>
      <c r="BL214" s="16" t="s">
        <v>194</v>
      </c>
      <c r="BM214" s="193" t="s">
        <v>308</v>
      </c>
    </row>
    <row r="215" spans="1:65" s="2" customFormat="1" ht="24.2" customHeight="1" x14ac:dyDescent="0.2">
      <c r="A215" s="33"/>
      <c r="B215" s="34"/>
      <c r="C215" s="181" t="s">
        <v>309</v>
      </c>
      <c r="D215" s="181" t="s">
        <v>119</v>
      </c>
      <c r="E215" s="182" t="s">
        <v>310</v>
      </c>
      <c r="F215" s="183" t="s">
        <v>311</v>
      </c>
      <c r="G215" s="184" t="s">
        <v>122</v>
      </c>
      <c r="H215" s="185">
        <v>4.8</v>
      </c>
      <c r="I215" s="186"/>
      <c r="J215" s="187">
        <f>ROUND(I215*H215,2)</f>
        <v>0</v>
      </c>
      <c r="K215" s="188"/>
      <c r="L215" s="38"/>
      <c r="M215" s="189" t="s">
        <v>1</v>
      </c>
      <c r="N215" s="190" t="s">
        <v>41</v>
      </c>
      <c r="O215" s="70"/>
      <c r="P215" s="191">
        <f>O215*H215</f>
        <v>0</v>
      </c>
      <c r="Q215" s="191">
        <v>0</v>
      </c>
      <c r="R215" s="191">
        <f>Q215*H215</f>
        <v>0</v>
      </c>
      <c r="S215" s="191">
        <v>0</v>
      </c>
      <c r="T215" s="192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93" t="s">
        <v>194</v>
      </c>
      <c r="AT215" s="193" t="s">
        <v>119</v>
      </c>
      <c r="AU215" s="193" t="s">
        <v>124</v>
      </c>
      <c r="AY215" s="16" t="s">
        <v>117</v>
      </c>
      <c r="BE215" s="194">
        <f>IF(N215="základná",J215,0)</f>
        <v>0</v>
      </c>
      <c r="BF215" s="194">
        <f>IF(N215="znížená",J215,0)</f>
        <v>0</v>
      </c>
      <c r="BG215" s="194">
        <f>IF(N215="zákl. prenesená",J215,0)</f>
        <v>0</v>
      </c>
      <c r="BH215" s="194">
        <f>IF(N215="zníž. prenesená",J215,0)</f>
        <v>0</v>
      </c>
      <c r="BI215" s="194">
        <f>IF(N215="nulová",J215,0)</f>
        <v>0</v>
      </c>
      <c r="BJ215" s="16" t="s">
        <v>124</v>
      </c>
      <c r="BK215" s="194">
        <f>ROUND(I215*H215,2)</f>
        <v>0</v>
      </c>
      <c r="BL215" s="16" t="s">
        <v>194</v>
      </c>
      <c r="BM215" s="193" t="s">
        <v>312</v>
      </c>
    </row>
    <row r="216" spans="1:65" s="13" customFormat="1" ht="22.5" x14ac:dyDescent="0.2">
      <c r="B216" s="195"/>
      <c r="C216" s="196"/>
      <c r="D216" s="197" t="s">
        <v>126</v>
      </c>
      <c r="E216" s="198" t="s">
        <v>1</v>
      </c>
      <c r="F216" s="199" t="s">
        <v>313</v>
      </c>
      <c r="G216" s="196"/>
      <c r="H216" s="200">
        <v>4.8</v>
      </c>
      <c r="I216" s="201"/>
      <c r="J216" s="196"/>
      <c r="K216" s="196"/>
      <c r="L216" s="202"/>
      <c r="M216" s="203"/>
      <c r="N216" s="204"/>
      <c r="O216" s="204"/>
      <c r="P216" s="204"/>
      <c r="Q216" s="204"/>
      <c r="R216" s="204"/>
      <c r="S216" s="204"/>
      <c r="T216" s="205"/>
      <c r="AT216" s="206" t="s">
        <v>126</v>
      </c>
      <c r="AU216" s="206" t="s">
        <v>124</v>
      </c>
      <c r="AV216" s="13" t="s">
        <v>124</v>
      </c>
      <c r="AW216" s="13" t="s">
        <v>31</v>
      </c>
      <c r="AX216" s="13" t="s">
        <v>80</v>
      </c>
      <c r="AY216" s="206" t="s">
        <v>117</v>
      </c>
    </row>
    <row r="217" spans="1:65" s="2" customFormat="1" ht="14.45" customHeight="1" x14ac:dyDescent="0.2">
      <c r="A217" s="33"/>
      <c r="B217" s="34"/>
      <c r="C217" s="218" t="s">
        <v>314</v>
      </c>
      <c r="D217" s="218" t="s">
        <v>304</v>
      </c>
      <c r="E217" s="219" t="s">
        <v>315</v>
      </c>
      <c r="F217" s="220" t="s">
        <v>316</v>
      </c>
      <c r="G217" s="221" t="s">
        <v>307</v>
      </c>
      <c r="H217" s="222">
        <v>4.8</v>
      </c>
      <c r="I217" s="223"/>
      <c r="J217" s="224">
        <f>ROUND(I217*H217,2)</f>
        <v>0</v>
      </c>
      <c r="K217" s="225"/>
      <c r="L217" s="226"/>
      <c r="M217" s="227" t="s">
        <v>1</v>
      </c>
      <c r="N217" s="228" t="s">
        <v>41</v>
      </c>
      <c r="O217" s="70"/>
      <c r="P217" s="191">
        <f>O217*H217</f>
        <v>0</v>
      </c>
      <c r="Q217" s="191">
        <v>1E-3</v>
      </c>
      <c r="R217" s="191">
        <f>Q217*H217</f>
        <v>4.7999999999999996E-3</v>
      </c>
      <c r="S217" s="191">
        <v>0</v>
      </c>
      <c r="T217" s="192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3" t="s">
        <v>259</v>
      </c>
      <c r="AT217" s="193" t="s">
        <v>304</v>
      </c>
      <c r="AU217" s="193" t="s">
        <v>124</v>
      </c>
      <c r="AY217" s="16" t="s">
        <v>117</v>
      </c>
      <c r="BE217" s="194">
        <f>IF(N217="základná",J217,0)</f>
        <v>0</v>
      </c>
      <c r="BF217" s="194">
        <f>IF(N217="znížená",J217,0)</f>
        <v>0</v>
      </c>
      <c r="BG217" s="194">
        <f>IF(N217="zákl. prenesená",J217,0)</f>
        <v>0</v>
      </c>
      <c r="BH217" s="194">
        <f>IF(N217="zníž. prenesená",J217,0)</f>
        <v>0</v>
      </c>
      <c r="BI217" s="194">
        <f>IF(N217="nulová",J217,0)</f>
        <v>0</v>
      </c>
      <c r="BJ217" s="16" t="s">
        <v>124</v>
      </c>
      <c r="BK217" s="194">
        <f>ROUND(I217*H217,2)</f>
        <v>0</v>
      </c>
      <c r="BL217" s="16" t="s">
        <v>194</v>
      </c>
      <c r="BM217" s="193" t="s">
        <v>317</v>
      </c>
    </row>
    <row r="218" spans="1:65" s="2" customFormat="1" ht="24.2" customHeight="1" x14ac:dyDescent="0.2">
      <c r="A218" s="33"/>
      <c r="B218" s="34"/>
      <c r="C218" s="181" t="s">
        <v>318</v>
      </c>
      <c r="D218" s="181" t="s">
        <v>119</v>
      </c>
      <c r="E218" s="182" t="s">
        <v>319</v>
      </c>
      <c r="F218" s="183" t="s">
        <v>320</v>
      </c>
      <c r="G218" s="184" t="s">
        <v>122</v>
      </c>
      <c r="H218" s="185">
        <v>4.8</v>
      </c>
      <c r="I218" s="186"/>
      <c r="J218" s="187">
        <f>ROUND(I218*H218,2)</f>
        <v>0</v>
      </c>
      <c r="K218" s="188"/>
      <c r="L218" s="38"/>
      <c r="M218" s="189" t="s">
        <v>1</v>
      </c>
      <c r="N218" s="190" t="s">
        <v>41</v>
      </c>
      <c r="O218" s="70"/>
      <c r="P218" s="191">
        <f>O218*H218</f>
        <v>0</v>
      </c>
      <c r="Q218" s="191">
        <v>8.0000000000000007E-5</v>
      </c>
      <c r="R218" s="191">
        <f>Q218*H218</f>
        <v>3.8400000000000001E-4</v>
      </c>
      <c r="S218" s="191">
        <v>0</v>
      </c>
      <c r="T218" s="192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3" t="s">
        <v>194</v>
      </c>
      <c r="AT218" s="193" t="s">
        <v>119</v>
      </c>
      <c r="AU218" s="193" t="s">
        <v>124</v>
      </c>
      <c r="AY218" s="16" t="s">
        <v>117</v>
      </c>
      <c r="BE218" s="194">
        <f>IF(N218="základná",J218,0)</f>
        <v>0</v>
      </c>
      <c r="BF218" s="194">
        <f>IF(N218="znížená",J218,0)</f>
        <v>0</v>
      </c>
      <c r="BG218" s="194">
        <f>IF(N218="zákl. prenesená",J218,0)</f>
        <v>0</v>
      </c>
      <c r="BH218" s="194">
        <f>IF(N218="zníž. prenesená",J218,0)</f>
        <v>0</v>
      </c>
      <c r="BI218" s="194">
        <f>IF(N218="nulová",J218,0)</f>
        <v>0</v>
      </c>
      <c r="BJ218" s="16" t="s">
        <v>124</v>
      </c>
      <c r="BK218" s="194">
        <f>ROUND(I218*H218,2)</f>
        <v>0</v>
      </c>
      <c r="BL218" s="16" t="s">
        <v>194</v>
      </c>
      <c r="BM218" s="193" t="s">
        <v>321</v>
      </c>
    </row>
    <row r="219" spans="1:65" s="13" customFormat="1" ht="22.5" x14ac:dyDescent="0.2">
      <c r="B219" s="195"/>
      <c r="C219" s="196"/>
      <c r="D219" s="197" t="s">
        <v>126</v>
      </c>
      <c r="E219" s="198" t="s">
        <v>1</v>
      </c>
      <c r="F219" s="199" t="s">
        <v>313</v>
      </c>
      <c r="G219" s="196"/>
      <c r="H219" s="200">
        <v>4.8</v>
      </c>
      <c r="I219" s="201"/>
      <c r="J219" s="196"/>
      <c r="K219" s="196"/>
      <c r="L219" s="202"/>
      <c r="M219" s="203"/>
      <c r="N219" s="204"/>
      <c r="O219" s="204"/>
      <c r="P219" s="204"/>
      <c r="Q219" s="204"/>
      <c r="R219" s="204"/>
      <c r="S219" s="204"/>
      <c r="T219" s="205"/>
      <c r="AT219" s="206" t="s">
        <v>126</v>
      </c>
      <c r="AU219" s="206" t="s">
        <v>124</v>
      </c>
      <c r="AV219" s="13" t="s">
        <v>124</v>
      </c>
      <c r="AW219" s="13" t="s">
        <v>31</v>
      </c>
      <c r="AX219" s="13" t="s">
        <v>80</v>
      </c>
      <c r="AY219" s="206" t="s">
        <v>117</v>
      </c>
    </row>
    <row r="220" spans="1:65" s="2" customFormat="1" ht="37.9" customHeight="1" x14ac:dyDescent="0.2">
      <c r="A220" s="33"/>
      <c r="B220" s="34"/>
      <c r="C220" s="218" t="s">
        <v>322</v>
      </c>
      <c r="D220" s="218" t="s">
        <v>304</v>
      </c>
      <c r="E220" s="219" t="s">
        <v>323</v>
      </c>
      <c r="F220" s="220" t="s">
        <v>324</v>
      </c>
      <c r="G220" s="221" t="s">
        <v>122</v>
      </c>
      <c r="H220" s="222">
        <v>5.52</v>
      </c>
      <c r="I220" s="223"/>
      <c r="J220" s="224">
        <f>ROUND(I220*H220,2)</f>
        <v>0</v>
      </c>
      <c r="K220" s="225"/>
      <c r="L220" s="226"/>
      <c r="M220" s="227" t="s">
        <v>1</v>
      </c>
      <c r="N220" s="228" t="s">
        <v>41</v>
      </c>
      <c r="O220" s="70"/>
      <c r="P220" s="191">
        <f>O220*H220</f>
        <v>0</v>
      </c>
      <c r="Q220" s="191">
        <v>2E-3</v>
      </c>
      <c r="R220" s="191">
        <f>Q220*H220</f>
        <v>1.1039999999999999E-2</v>
      </c>
      <c r="S220" s="191">
        <v>0</v>
      </c>
      <c r="T220" s="192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3" t="s">
        <v>259</v>
      </c>
      <c r="AT220" s="193" t="s">
        <v>304</v>
      </c>
      <c r="AU220" s="193" t="s">
        <v>124</v>
      </c>
      <c r="AY220" s="16" t="s">
        <v>117</v>
      </c>
      <c r="BE220" s="194">
        <f>IF(N220="základná",J220,0)</f>
        <v>0</v>
      </c>
      <c r="BF220" s="194">
        <f>IF(N220="znížená",J220,0)</f>
        <v>0</v>
      </c>
      <c r="BG220" s="194">
        <f>IF(N220="zákl. prenesená",J220,0)</f>
        <v>0</v>
      </c>
      <c r="BH220" s="194">
        <f>IF(N220="zníž. prenesená",J220,0)</f>
        <v>0</v>
      </c>
      <c r="BI220" s="194">
        <f>IF(N220="nulová",J220,0)</f>
        <v>0</v>
      </c>
      <c r="BJ220" s="16" t="s">
        <v>124</v>
      </c>
      <c r="BK220" s="194">
        <f>ROUND(I220*H220,2)</f>
        <v>0</v>
      </c>
      <c r="BL220" s="16" t="s">
        <v>194</v>
      </c>
      <c r="BM220" s="193" t="s">
        <v>325</v>
      </c>
    </row>
    <row r="221" spans="1:65" s="13" customFormat="1" ht="11.25" x14ac:dyDescent="0.2">
      <c r="B221" s="195"/>
      <c r="C221" s="196"/>
      <c r="D221" s="197" t="s">
        <v>126</v>
      </c>
      <c r="E221" s="196"/>
      <c r="F221" s="199" t="s">
        <v>326</v>
      </c>
      <c r="G221" s="196"/>
      <c r="H221" s="200">
        <v>5.52</v>
      </c>
      <c r="I221" s="201"/>
      <c r="J221" s="196"/>
      <c r="K221" s="196"/>
      <c r="L221" s="202"/>
      <c r="M221" s="203"/>
      <c r="N221" s="204"/>
      <c r="O221" s="204"/>
      <c r="P221" s="204"/>
      <c r="Q221" s="204"/>
      <c r="R221" s="204"/>
      <c r="S221" s="204"/>
      <c r="T221" s="205"/>
      <c r="AT221" s="206" t="s">
        <v>126</v>
      </c>
      <c r="AU221" s="206" t="s">
        <v>124</v>
      </c>
      <c r="AV221" s="13" t="s">
        <v>124</v>
      </c>
      <c r="AW221" s="13" t="s">
        <v>4</v>
      </c>
      <c r="AX221" s="13" t="s">
        <v>80</v>
      </c>
      <c r="AY221" s="206" t="s">
        <v>117</v>
      </c>
    </row>
    <row r="222" spans="1:65" s="2" customFormat="1" ht="24.2" customHeight="1" x14ac:dyDescent="0.2">
      <c r="A222" s="33"/>
      <c r="B222" s="34"/>
      <c r="C222" s="181" t="s">
        <v>327</v>
      </c>
      <c r="D222" s="181" t="s">
        <v>119</v>
      </c>
      <c r="E222" s="182" t="s">
        <v>328</v>
      </c>
      <c r="F222" s="183" t="s">
        <v>329</v>
      </c>
      <c r="G222" s="184" t="s">
        <v>192</v>
      </c>
      <c r="H222" s="185">
        <v>8</v>
      </c>
      <c r="I222" s="186"/>
      <c r="J222" s="187">
        <f>ROUND(I222*H222,2)</f>
        <v>0</v>
      </c>
      <c r="K222" s="188"/>
      <c r="L222" s="38"/>
      <c r="M222" s="189" t="s">
        <v>1</v>
      </c>
      <c r="N222" s="190" t="s">
        <v>41</v>
      </c>
      <c r="O222" s="70"/>
      <c r="P222" s="191">
        <f>O222*H222</f>
        <v>0</v>
      </c>
      <c r="Q222" s="191">
        <v>4.0999999999999999E-4</v>
      </c>
      <c r="R222" s="191">
        <f>Q222*H222</f>
        <v>3.2799999999999999E-3</v>
      </c>
      <c r="S222" s="191">
        <v>0</v>
      </c>
      <c r="T222" s="192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3" t="s">
        <v>194</v>
      </c>
      <c r="AT222" s="193" t="s">
        <v>119</v>
      </c>
      <c r="AU222" s="193" t="s">
        <v>124</v>
      </c>
      <c r="AY222" s="16" t="s">
        <v>117</v>
      </c>
      <c r="BE222" s="194">
        <f>IF(N222="základná",J222,0)</f>
        <v>0</v>
      </c>
      <c r="BF222" s="194">
        <f>IF(N222="znížená",J222,0)</f>
        <v>0</v>
      </c>
      <c r="BG222" s="194">
        <f>IF(N222="zákl. prenesená",J222,0)</f>
        <v>0</v>
      </c>
      <c r="BH222" s="194">
        <f>IF(N222="zníž. prenesená",J222,0)</f>
        <v>0</v>
      </c>
      <c r="BI222" s="194">
        <f>IF(N222="nulová",J222,0)</f>
        <v>0</v>
      </c>
      <c r="BJ222" s="16" t="s">
        <v>124</v>
      </c>
      <c r="BK222" s="194">
        <f>ROUND(I222*H222,2)</f>
        <v>0</v>
      </c>
      <c r="BL222" s="16" t="s">
        <v>194</v>
      </c>
      <c r="BM222" s="193" t="s">
        <v>330</v>
      </c>
    </row>
    <row r="223" spans="1:65" s="2" customFormat="1" ht="14.45" customHeight="1" x14ac:dyDescent="0.2">
      <c r="A223" s="33"/>
      <c r="B223" s="34"/>
      <c r="C223" s="218" t="s">
        <v>331</v>
      </c>
      <c r="D223" s="218" t="s">
        <v>304</v>
      </c>
      <c r="E223" s="219" t="s">
        <v>332</v>
      </c>
      <c r="F223" s="220" t="s">
        <v>333</v>
      </c>
      <c r="G223" s="221" t="s">
        <v>192</v>
      </c>
      <c r="H223" s="222">
        <v>6</v>
      </c>
      <c r="I223" s="223"/>
      <c r="J223" s="224">
        <f>ROUND(I223*H223,2)</f>
        <v>0</v>
      </c>
      <c r="K223" s="225"/>
      <c r="L223" s="226"/>
      <c r="M223" s="227" t="s">
        <v>1</v>
      </c>
      <c r="N223" s="228" t="s">
        <v>41</v>
      </c>
      <c r="O223" s="70"/>
      <c r="P223" s="191">
        <f>O223*H223</f>
        <v>0</v>
      </c>
      <c r="Q223" s="191">
        <v>0</v>
      </c>
      <c r="R223" s="191">
        <f>Q223*H223</f>
        <v>0</v>
      </c>
      <c r="S223" s="191">
        <v>0</v>
      </c>
      <c r="T223" s="192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3" t="s">
        <v>259</v>
      </c>
      <c r="AT223" s="193" t="s">
        <v>304</v>
      </c>
      <c r="AU223" s="193" t="s">
        <v>124</v>
      </c>
      <c r="AY223" s="16" t="s">
        <v>117</v>
      </c>
      <c r="BE223" s="194">
        <f>IF(N223="základná",J223,0)</f>
        <v>0</v>
      </c>
      <c r="BF223" s="194">
        <f>IF(N223="znížená",J223,0)</f>
        <v>0</v>
      </c>
      <c r="BG223" s="194">
        <f>IF(N223="zákl. prenesená",J223,0)</f>
        <v>0</v>
      </c>
      <c r="BH223" s="194">
        <f>IF(N223="zníž. prenesená",J223,0)</f>
        <v>0</v>
      </c>
      <c r="BI223" s="194">
        <f>IF(N223="nulová",J223,0)</f>
        <v>0</v>
      </c>
      <c r="BJ223" s="16" t="s">
        <v>124</v>
      </c>
      <c r="BK223" s="194">
        <f>ROUND(I223*H223,2)</f>
        <v>0</v>
      </c>
      <c r="BL223" s="16" t="s">
        <v>194</v>
      </c>
      <c r="BM223" s="193" t="s">
        <v>334</v>
      </c>
    </row>
    <row r="224" spans="1:65" s="13" customFormat="1" ht="22.5" x14ac:dyDescent="0.2">
      <c r="B224" s="195"/>
      <c r="C224" s="196"/>
      <c r="D224" s="197" t="s">
        <v>126</v>
      </c>
      <c r="E224" s="196"/>
      <c r="F224" s="199" t="s">
        <v>335</v>
      </c>
      <c r="G224" s="196"/>
      <c r="H224" s="200">
        <v>6</v>
      </c>
      <c r="I224" s="201"/>
      <c r="J224" s="196"/>
      <c r="K224" s="196"/>
      <c r="L224" s="202"/>
      <c r="M224" s="203"/>
      <c r="N224" s="204"/>
      <c r="O224" s="204"/>
      <c r="P224" s="204"/>
      <c r="Q224" s="204"/>
      <c r="R224" s="204"/>
      <c r="S224" s="204"/>
      <c r="T224" s="205"/>
      <c r="AT224" s="206" t="s">
        <v>126</v>
      </c>
      <c r="AU224" s="206" t="s">
        <v>124</v>
      </c>
      <c r="AV224" s="13" t="s">
        <v>124</v>
      </c>
      <c r="AW224" s="13" t="s">
        <v>4</v>
      </c>
      <c r="AX224" s="13" t="s">
        <v>80</v>
      </c>
      <c r="AY224" s="206" t="s">
        <v>117</v>
      </c>
    </row>
    <row r="225" spans="1:65" s="2" customFormat="1" ht="14.45" customHeight="1" x14ac:dyDescent="0.2">
      <c r="A225" s="33"/>
      <c r="B225" s="34"/>
      <c r="C225" s="218" t="s">
        <v>336</v>
      </c>
      <c r="D225" s="218" t="s">
        <v>304</v>
      </c>
      <c r="E225" s="219" t="s">
        <v>337</v>
      </c>
      <c r="F225" s="220" t="s">
        <v>338</v>
      </c>
      <c r="G225" s="221" t="s">
        <v>192</v>
      </c>
      <c r="H225" s="222">
        <v>2</v>
      </c>
      <c r="I225" s="223"/>
      <c r="J225" s="224">
        <f>ROUND(I225*H225,2)</f>
        <v>0</v>
      </c>
      <c r="K225" s="225"/>
      <c r="L225" s="226"/>
      <c r="M225" s="227" t="s">
        <v>1</v>
      </c>
      <c r="N225" s="228" t="s">
        <v>41</v>
      </c>
      <c r="O225" s="70"/>
      <c r="P225" s="191">
        <f>O225*H225</f>
        <v>0</v>
      </c>
      <c r="Q225" s="191">
        <v>0</v>
      </c>
      <c r="R225" s="191">
        <f>Q225*H225</f>
        <v>0</v>
      </c>
      <c r="S225" s="191">
        <v>0</v>
      </c>
      <c r="T225" s="192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93" t="s">
        <v>259</v>
      </c>
      <c r="AT225" s="193" t="s">
        <v>304</v>
      </c>
      <c r="AU225" s="193" t="s">
        <v>124</v>
      </c>
      <c r="AY225" s="16" t="s">
        <v>117</v>
      </c>
      <c r="BE225" s="194">
        <f>IF(N225="základná",J225,0)</f>
        <v>0</v>
      </c>
      <c r="BF225" s="194">
        <f>IF(N225="znížená",J225,0)</f>
        <v>0</v>
      </c>
      <c r="BG225" s="194">
        <f>IF(N225="zákl. prenesená",J225,0)</f>
        <v>0</v>
      </c>
      <c r="BH225" s="194">
        <f>IF(N225="zníž. prenesená",J225,0)</f>
        <v>0</v>
      </c>
      <c r="BI225" s="194">
        <f>IF(N225="nulová",J225,0)</f>
        <v>0</v>
      </c>
      <c r="BJ225" s="16" t="s">
        <v>124</v>
      </c>
      <c r="BK225" s="194">
        <f>ROUND(I225*H225,2)</f>
        <v>0</v>
      </c>
      <c r="BL225" s="16" t="s">
        <v>194</v>
      </c>
      <c r="BM225" s="193" t="s">
        <v>339</v>
      </c>
    </row>
    <row r="226" spans="1:65" s="2" customFormat="1" ht="24.2" customHeight="1" x14ac:dyDescent="0.2">
      <c r="A226" s="33"/>
      <c r="B226" s="34"/>
      <c r="C226" s="181" t="s">
        <v>340</v>
      </c>
      <c r="D226" s="181" t="s">
        <v>119</v>
      </c>
      <c r="E226" s="182" t="s">
        <v>341</v>
      </c>
      <c r="F226" s="183" t="s">
        <v>342</v>
      </c>
      <c r="G226" s="184" t="s">
        <v>192</v>
      </c>
      <c r="H226" s="185">
        <v>8</v>
      </c>
      <c r="I226" s="186"/>
      <c r="J226" s="187">
        <f>ROUND(I226*H226,2)</f>
        <v>0</v>
      </c>
      <c r="K226" s="188"/>
      <c r="L226" s="38"/>
      <c r="M226" s="189" t="s">
        <v>1</v>
      </c>
      <c r="N226" s="190" t="s">
        <v>41</v>
      </c>
      <c r="O226" s="70"/>
      <c r="P226" s="191">
        <f>O226*H226</f>
        <v>0</v>
      </c>
      <c r="Q226" s="191">
        <v>2.0000000000000001E-4</v>
      </c>
      <c r="R226" s="191">
        <f>Q226*H226</f>
        <v>1.6000000000000001E-3</v>
      </c>
      <c r="S226" s="191">
        <v>0</v>
      </c>
      <c r="T226" s="192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3" t="s">
        <v>194</v>
      </c>
      <c r="AT226" s="193" t="s">
        <v>119</v>
      </c>
      <c r="AU226" s="193" t="s">
        <v>124</v>
      </c>
      <c r="AY226" s="16" t="s">
        <v>117</v>
      </c>
      <c r="BE226" s="194">
        <f>IF(N226="základná",J226,0)</f>
        <v>0</v>
      </c>
      <c r="BF226" s="194">
        <f>IF(N226="znížená",J226,0)</f>
        <v>0</v>
      </c>
      <c r="BG226" s="194">
        <f>IF(N226="zákl. prenesená",J226,0)</f>
        <v>0</v>
      </c>
      <c r="BH226" s="194">
        <f>IF(N226="zníž. prenesená",J226,0)</f>
        <v>0</v>
      </c>
      <c r="BI226" s="194">
        <f>IF(N226="nulová",J226,0)</f>
        <v>0</v>
      </c>
      <c r="BJ226" s="16" t="s">
        <v>124</v>
      </c>
      <c r="BK226" s="194">
        <f>ROUND(I226*H226,2)</f>
        <v>0</v>
      </c>
      <c r="BL226" s="16" t="s">
        <v>194</v>
      </c>
      <c r="BM226" s="193" t="s">
        <v>343</v>
      </c>
    </row>
    <row r="227" spans="1:65" s="2" customFormat="1" ht="14.45" customHeight="1" x14ac:dyDescent="0.2">
      <c r="A227" s="33"/>
      <c r="B227" s="34"/>
      <c r="C227" s="218" t="s">
        <v>344</v>
      </c>
      <c r="D227" s="218" t="s">
        <v>304</v>
      </c>
      <c r="E227" s="219" t="s">
        <v>345</v>
      </c>
      <c r="F227" s="220" t="s">
        <v>346</v>
      </c>
      <c r="G227" s="221" t="s">
        <v>307</v>
      </c>
      <c r="H227" s="222">
        <v>2.64</v>
      </c>
      <c r="I227" s="223"/>
      <c r="J227" s="224">
        <f>ROUND(I227*H227,2)</f>
        <v>0</v>
      </c>
      <c r="K227" s="225"/>
      <c r="L227" s="226"/>
      <c r="M227" s="227" t="s">
        <v>1</v>
      </c>
      <c r="N227" s="228" t="s">
        <v>41</v>
      </c>
      <c r="O227" s="70"/>
      <c r="P227" s="191">
        <f>O227*H227</f>
        <v>0</v>
      </c>
      <c r="Q227" s="191">
        <v>1E-3</v>
      </c>
      <c r="R227" s="191">
        <f>Q227*H227</f>
        <v>2.64E-3</v>
      </c>
      <c r="S227" s="191">
        <v>0</v>
      </c>
      <c r="T227" s="192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93" t="s">
        <v>259</v>
      </c>
      <c r="AT227" s="193" t="s">
        <v>304</v>
      </c>
      <c r="AU227" s="193" t="s">
        <v>124</v>
      </c>
      <c r="AY227" s="16" t="s">
        <v>117</v>
      </c>
      <c r="BE227" s="194">
        <f>IF(N227="základná",J227,0)</f>
        <v>0</v>
      </c>
      <c r="BF227" s="194">
        <f>IF(N227="znížená",J227,0)</f>
        <v>0</v>
      </c>
      <c r="BG227" s="194">
        <f>IF(N227="zákl. prenesená",J227,0)</f>
        <v>0</v>
      </c>
      <c r="BH227" s="194">
        <f>IF(N227="zníž. prenesená",J227,0)</f>
        <v>0</v>
      </c>
      <c r="BI227" s="194">
        <f>IF(N227="nulová",J227,0)</f>
        <v>0</v>
      </c>
      <c r="BJ227" s="16" t="s">
        <v>124</v>
      </c>
      <c r="BK227" s="194">
        <f>ROUND(I227*H227,2)</f>
        <v>0</v>
      </c>
      <c r="BL227" s="16" t="s">
        <v>194</v>
      </c>
      <c r="BM227" s="193" t="s">
        <v>347</v>
      </c>
    </row>
    <row r="228" spans="1:65" s="13" customFormat="1" ht="11.25" x14ac:dyDescent="0.2">
      <c r="B228" s="195"/>
      <c r="C228" s="196"/>
      <c r="D228" s="197" t="s">
        <v>126</v>
      </c>
      <c r="E228" s="196"/>
      <c r="F228" s="199" t="s">
        <v>348</v>
      </c>
      <c r="G228" s="196"/>
      <c r="H228" s="200">
        <v>2.64</v>
      </c>
      <c r="I228" s="201"/>
      <c r="J228" s="196"/>
      <c r="K228" s="196"/>
      <c r="L228" s="202"/>
      <c r="M228" s="203"/>
      <c r="N228" s="204"/>
      <c r="O228" s="204"/>
      <c r="P228" s="204"/>
      <c r="Q228" s="204"/>
      <c r="R228" s="204"/>
      <c r="S228" s="204"/>
      <c r="T228" s="205"/>
      <c r="AT228" s="206" t="s">
        <v>126</v>
      </c>
      <c r="AU228" s="206" t="s">
        <v>124</v>
      </c>
      <c r="AV228" s="13" t="s">
        <v>124</v>
      </c>
      <c r="AW228" s="13" t="s">
        <v>4</v>
      </c>
      <c r="AX228" s="13" t="s">
        <v>80</v>
      </c>
      <c r="AY228" s="206" t="s">
        <v>117</v>
      </c>
    </row>
    <row r="229" spans="1:65" s="2" customFormat="1" ht="24.2" customHeight="1" x14ac:dyDescent="0.2">
      <c r="A229" s="33"/>
      <c r="B229" s="34"/>
      <c r="C229" s="181" t="s">
        <v>349</v>
      </c>
      <c r="D229" s="181" t="s">
        <v>119</v>
      </c>
      <c r="E229" s="182" t="s">
        <v>350</v>
      </c>
      <c r="F229" s="183" t="s">
        <v>351</v>
      </c>
      <c r="G229" s="184" t="s">
        <v>262</v>
      </c>
      <c r="H229" s="185">
        <v>0.03</v>
      </c>
      <c r="I229" s="186"/>
      <c r="J229" s="187">
        <f>ROUND(I229*H229,2)</f>
        <v>0</v>
      </c>
      <c r="K229" s="188"/>
      <c r="L229" s="38"/>
      <c r="M229" s="189" t="s">
        <v>1</v>
      </c>
      <c r="N229" s="190" t="s">
        <v>41</v>
      </c>
      <c r="O229" s="70"/>
      <c r="P229" s="191">
        <f>O229*H229</f>
        <v>0</v>
      </c>
      <c r="Q229" s="191">
        <v>0</v>
      </c>
      <c r="R229" s="191">
        <f>Q229*H229</f>
        <v>0</v>
      </c>
      <c r="S229" s="191">
        <v>0</v>
      </c>
      <c r="T229" s="192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93" t="s">
        <v>194</v>
      </c>
      <c r="AT229" s="193" t="s">
        <v>119</v>
      </c>
      <c r="AU229" s="193" t="s">
        <v>124</v>
      </c>
      <c r="AY229" s="16" t="s">
        <v>117</v>
      </c>
      <c r="BE229" s="194">
        <f>IF(N229="základná",J229,0)</f>
        <v>0</v>
      </c>
      <c r="BF229" s="194">
        <f>IF(N229="znížená",J229,0)</f>
        <v>0</v>
      </c>
      <c r="BG229" s="194">
        <f>IF(N229="zákl. prenesená",J229,0)</f>
        <v>0</v>
      </c>
      <c r="BH229" s="194">
        <f>IF(N229="zníž. prenesená",J229,0)</f>
        <v>0</v>
      </c>
      <c r="BI229" s="194">
        <f>IF(N229="nulová",J229,0)</f>
        <v>0</v>
      </c>
      <c r="BJ229" s="16" t="s">
        <v>124</v>
      </c>
      <c r="BK229" s="194">
        <f>ROUND(I229*H229,2)</f>
        <v>0</v>
      </c>
      <c r="BL229" s="16" t="s">
        <v>194</v>
      </c>
      <c r="BM229" s="193" t="s">
        <v>352</v>
      </c>
    </row>
    <row r="230" spans="1:65" s="12" customFormat="1" ht="22.9" customHeight="1" x14ac:dyDescent="0.2">
      <c r="B230" s="165"/>
      <c r="C230" s="166"/>
      <c r="D230" s="167" t="s">
        <v>74</v>
      </c>
      <c r="E230" s="179" t="s">
        <v>353</v>
      </c>
      <c r="F230" s="179" t="s">
        <v>354</v>
      </c>
      <c r="G230" s="166"/>
      <c r="H230" s="166"/>
      <c r="I230" s="169"/>
      <c r="J230" s="180">
        <f>BK230</f>
        <v>0</v>
      </c>
      <c r="K230" s="166"/>
      <c r="L230" s="171"/>
      <c r="M230" s="172"/>
      <c r="N230" s="173"/>
      <c r="O230" s="173"/>
      <c r="P230" s="174">
        <f>SUM(P231:P232)</f>
        <v>0</v>
      </c>
      <c r="Q230" s="173"/>
      <c r="R230" s="174">
        <f>SUM(R231:R232)</f>
        <v>0</v>
      </c>
      <c r="S230" s="173"/>
      <c r="T230" s="175">
        <f>SUM(T231:T232)</f>
        <v>2.3800000000000002E-2</v>
      </c>
      <c r="AR230" s="176" t="s">
        <v>124</v>
      </c>
      <c r="AT230" s="177" t="s">
        <v>74</v>
      </c>
      <c r="AU230" s="177" t="s">
        <v>80</v>
      </c>
      <c r="AY230" s="176" t="s">
        <v>117</v>
      </c>
      <c r="BK230" s="178">
        <f>SUM(BK231:BK232)</f>
        <v>0</v>
      </c>
    </row>
    <row r="231" spans="1:65" s="2" customFormat="1" ht="24.2" customHeight="1" x14ac:dyDescent="0.2">
      <c r="A231" s="33"/>
      <c r="B231" s="34"/>
      <c r="C231" s="181" t="s">
        <v>355</v>
      </c>
      <c r="D231" s="181" t="s">
        <v>119</v>
      </c>
      <c r="E231" s="182" t="s">
        <v>356</v>
      </c>
      <c r="F231" s="183" t="s">
        <v>357</v>
      </c>
      <c r="G231" s="184" t="s">
        <v>192</v>
      </c>
      <c r="H231" s="185">
        <v>1</v>
      </c>
      <c r="I231" s="186"/>
      <c r="J231" s="187">
        <f>ROUND(I231*H231,2)</f>
        <v>0</v>
      </c>
      <c r="K231" s="188"/>
      <c r="L231" s="38"/>
      <c r="M231" s="189" t="s">
        <v>1</v>
      </c>
      <c r="N231" s="190" t="s">
        <v>41</v>
      </c>
      <c r="O231" s="70"/>
      <c r="P231" s="191">
        <f>O231*H231</f>
        <v>0</v>
      </c>
      <c r="Q231" s="191">
        <v>0</v>
      </c>
      <c r="R231" s="191">
        <f>Q231*H231</f>
        <v>0</v>
      </c>
      <c r="S231" s="191">
        <v>2.3800000000000002E-2</v>
      </c>
      <c r="T231" s="192">
        <f>S231*H231</f>
        <v>2.3800000000000002E-2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93" t="s">
        <v>194</v>
      </c>
      <c r="AT231" s="193" t="s">
        <v>119</v>
      </c>
      <c r="AU231" s="193" t="s">
        <v>124</v>
      </c>
      <c r="AY231" s="16" t="s">
        <v>117</v>
      </c>
      <c r="BE231" s="194">
        <f>IF(N231="základná",J231,0)</f>
        <v>0</v>
      </c>
      <c r="BF231" s="194">
        <f>IF(N231="znížená",J231,0)</f>
        <v>0</v>
      </c>
      <c r="BG231" s="194">
        <f>IF(N231="zákl. prenesená",J231,0)</f>
        <v>0</v>
      </c>
      <c r="BH231" s="194">
        <f>IF(N231="zníž. prenesená",J231,0)</f>
        <v>0</v>
      </c>
      <c r="BI231" s="194">
        <f>IF(N231="nulová",J231,0)</f>
        <v>0</v>
      </c>
      <c r="BJ231" s="16" t="s">
        <v>124</v>
      </c>
      <c r="BK231" s="194">
        <f>ROUND(I231*H231,2)</f>
        <v>0</v>
      </c>
      <c r="BL231" s="16" t="s">
        <v>194</v>
      </c>
      <c r="BM231" s="193" t="s">
        <v>358</v>
      </c>
    </row>
    <row r="232" spans="1:65" s="2" customFormat="1" ht="37.9" customHeight="1" x14ac:dyDescent="0.2">
      <c r="A232" s="33"/>
      <c r="B232" s="34"/>
      <c r="C232" s="181" t="s">
        <v>359</v>
      </c>
      <c r="D232" s="181" t="s">
        <v>119</v>
      </c>
      <c r="E232" s="182" t="s">
        <v>360</v>
      </c>
      <c r="F232" s="183" t="s">
        <v>361</v>
      </c>
      <c r="G232" s="184" t="s">
        <v>192</v>
      </c>
      <c r="H232" s="185">
        <v>1</v>
      </c>
      <c r="I232" s="186"/>
      <c r="J232" s="187">
        <f>ROUND(I232*H232,2)</f>
        <v>0</v>
      </c>
      <c r="K232" s="188"/>
      <c r="L232" s="38"/>
      <c r="M232" s="189" t="s">
        <v>1</v>
      </c>
      <c r="N232" s="190" t="s">
        <v>41</v>
      </c>
      <c r="O232" s="70"/>
      <c r="P232" s="191">
        <f>O232*H232</f>
        <v>0</v>
      </c>
      <c r="Q232" s="191">
        <v>0</v>
      </c>
      <c r="R232" s="191">
        <f>Q232*H232</f>
        <v>0</v>
      </c>
      <c r="S232" s="191">
        <v>0</v>
      </c>
      <c r="T232" s="192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3" t="s">
        <v>194</v>
      </c>
      <c r="AT232" s="193" t="s">
        <v>119</v>
      </c>
      <c r="AU232" s="193" t="s">
        <v>124</v>
      </c>
      <c r="AY232" s="16" t="s">
        <v>117</v>
      </c>
      <c r="BE232" s="194">
        <f>IF(N232="základná",J232,0)</f>
        <v>0</v>
      </c>
      <c r="BF232" s="194">
        <f>IF(N232="znížená",J232,0)</f>
        <v>0</v>
      </c>
      <c r="BG232" s="194">
        <f>IF(N232="zákl. prenesená",J232,0)</f>
        <v>0</v>
      </c>
      <c r="BH232" s="194">
        <f>IF(N232="zníž. prenesená",J232,0)</f>
        <v>0</v>
      </c>
      <c r="BI232" s="194">
        <f>IF(N232="nulová",J232,0)</f>
        <v>0</v>
      </c>
      <c r="BJ232" s="16" t="s">
        <v>124</v>
      </c>
      <c r="BK232" s="194">
        <f>ROUND(I232*H232,2)</f>
        <v>0</v>
      </c>
      <c r="BL232" s="16" t="s">
        <v>194</v>
      </c>
      <c r="BM232" s="193" t="s">
        <v>362</v>
      </c>
    </row>
    <row r="233" spans="1:65" s="12" customFormat="1" ht="22.9" customHeight="1" x14ac:dyDescent="0.2">
      <c r="B233" s="165"/>
      <c r="C233" s="166"/>
      <c r="D233" s="167" t="s">
        <v>74</v>
      </c>
      <c r="E233" s="179" t="s">
        <v>363</v>
      </c>
      <c r="F233" s="179" t="s">
        <v>364</v>
      </c>
      <c r="G233" s="166"/>
      <c r="H233" s="166"/>
      <c r="I233" s="169"/>
      <c r="J233" s="180">
        <f>BK233</f>
        <v>0</v>
      </c>
      <c r="K233" s="166"/>
      <c r="L233" s="171"/>
      <c r="M233" s="172"/>
      <c r="N233" s="173"/>
      <c r="O233" s="173"/>
      <c r="P233" s="174">
        <f>SUM(P234:P239)</f>
        <v>0</v>
      </c>
      <c r="Q233" s="173"/>
      <c r="R233" s="174">
        <f>SUM(R234:R239)</f>
        <v>7.4999999999999997E-3</v>
      </c>
      <c r="S233" s="173"/>
      <c r="T233" s="175">
        <f>SUM(T234:T239)</f>
        <v>0</v>
      </c>
      <c r="AR233" s="176" t="s">
        <v>124</v>
      </c>
      <c r="AT233" s="177" t="s">
        <v>74</v>
      </c>
      <c r="AU233" s="177" t="s">
        <v>80</v>
      </c>
      <c r="AY233" s="176" t="s">
        <v>117</v>
      </c>
      <c r="BK233" s="178">
        <f>SUM(BK234:BK239)</f>
        <v>0</v>
      </c>
    </row>
    <row r="234" spans="1:65" s="2" customFormat="1" ht="14.45" customHeight="1" x14ac:dyDescent="0.2">
      <c r="A234" s="33"/>
      <c r="B234" s="34"/>
      <c r="C234" s="181" t="s">
        <v>365</v>
      </c>
      <c r="D234" s="181" t="s">
        <v>119</v>
      </c>
      <c r="E234" s="182" t="s">
        <v>366</v>
      </c>
      <c r="F234" s="183" t="s">
        <v>367</v>
      </c>
      <c r="G234" s="184" t="s">
        <v>192</v>
      </c>
      <c r="H234" s="185">
        <v>5</v>
      </c>
      <c r="I234" s="186"/>
      <c r="J234" s="187">
        <f>ROUND(I234*H234,2)</f>
        <v>0</v>
      </c>
      <c r="K234" s="188"/>
      <c r="L234" s="38"/>
      <c r="M234" s="189" t="s">
        <v>1</v>
      </c>
      <c r="N234" s="190" t="s">
        <v>41</v>
      </c>
      <c r="O234" s="70"/>
      <c r="P234" s="191">
        <f>O234*H234</f>
        <v>0</v>
      </c>
      <c r="Q234" s="191">
        <v>0</v>
      </c>
      <c r="R234" s="191">
        <f>Q234*H234</f>
        <v>0</v>
      </c>
      <c r="S234" s="191">
        <v>0</v>
      </c>
      <c r="T234" s="192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93" t="s">
        <v>194</v>
      </c>
      <c r="AT234" s="193" t="s">
        <v>119</v>
      </c>
      <c r="AU234" s="193" t="s">
        <v>124</v>
      </c>
      <c r="AY234" s="16" t="s">
        <v>117</v>
      </c>
      <c r="BE234" s="194">
        <f>IF(N234="základná",J234,0)</f>
        <v>0</v>
      </c>
      <c r="BF234" s="194">
        <f>IF(N234="znížená",J234,0)</f>
        <v>0</v>
      </c>
      <c r="BG234" s="194">
        <f>IF(N234="zákl. prenesená",J234,0)</f>
        <v>0</v>
      </c>
      <c r="BH234" s="194">
        <f>IF(N234="zníž. prenesená",J234,0)</f>
        <v>0</v>
      </c>
      <c r="BI234" s="194">
        <f>IF(N234="nulová",J234,0)</f>
        <v>0</v>
      </c>
      <c r="BJ234" s="16" t="s">
        <v>124</v>
      </c>
      <c r="BK234" s="194">
        <f>ROUND(I234*H234,2)</f>
        <v>0</v>
      </c>
      <c r="BL234" s="16" t="s">
        <v>194</v>
      </c>
      <c r="BM234" s="193" t="s">
        <v>368</v>
      </c>
    </row>
    <row r="235" spans="1:65" s="2" customFormat="1" ht="24.2" customHeight="1" x14ac:dyDescent="0.2">
      <c r="A235" s="33"/>
      <c r="B235" s="34"/>
      <c r="C235" s="181" t="s">
        <v>369</v>
      </c>
      <c r="D235" s="181" t="s">
        <v>119</v>
      </c>
      <c r="E235" s="182" t="s">
        <v>370</v>
      </c>
      <c r="F235" s="183" t="s">
        <v>371</v>
      </c>
      <c r="G235" s="184" t="s">
        <v>122</v>
      </c>
      <c r="H235" s="185">
        <v>15</v>
      </c>
      <c r="I235" s="186"/>
      <c r="J235" s="187">
        <f>ROUND(I235*H235,2)</f>
        <v>0</v>
      </c>
      <c r="K235" s="188"/>
      <c r="L235" s="38"/>
      <c r="M235" s="189" t="s">
        <v>1</v>
      </c>
      <c r="N235" s="190" t="s">
        <v>41</v>
      </c>
      <c r="O235" s="70"/>
      <c r="P235" s="191">
        <f>O235*H235</f>
        <v>0</v>
      </c>
      <c r="Q235" s="191">
        <v>1E-4</v>
      </c>
      <c r="R235" s="191">
        <f>Q235*H235</f>
        <v>1.5E-3</v>
      </c>
      <c r="S235" s="191">
        <v>0</v>
      </c>
      <c r="T235" s="192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93" t="s">
        <v>194</v>
      </c>
      <c r="AT235" s="193" t="s">
        <v>119</v>
      </c>
      <c r="AU235" s="193" t="s">
        <v>124</v>
      </c>
      <c r="AY235" s="16" t="s">
        <v>117</v>
      </c>
      <c r="BE235" s="194">
        <f>IF(N235="základná",J235,0)</f>
        <v>0</v>
      </c>
      <c r="BF235" s="194">
        <f>IF(N235="znížená",J235,0)</f>
        <v>0</v>
      </c>
      <c r="BG235" s="194">
        <f>IF(N235="zákl. prenesená",J235,0)</f>
        <v>0</v>
      </c>
      <c r="BH235" s="194">
        <f>IF(N235="zníž. prenesená",J235,0)</f>
        <v>0</v>
      </c>
      <c r="BI235" s="194">
        <f>IF(N235="nulová",J235,0)</f>
        <v>0</v>
      </c>
      <c r="BJ235" s="16" t="s">
        <v>124</v>
      </c>
      <c r="BK235" s="194">
        <f>ROUND(I235*H235,2)</f>
        <v>0</v>
      </c>
      <c r="BL235" s="16" t="s">
        <v>194</v>
      </c>
      <c r="BM235" s="193" t="s">
        <v>372</v>
      </c>
    </row>
    <row r="236" spans="1:65" s="13" customFormat="1" ht="11.25" x14ac:dyDescent="0.2">
      <c r="B236" s="195"/>
      <c r="C236" s="196"/>
      <c r="D236" s="197" t="s">
        <v>126</v>
      </c>
      <c r="E236" s="198" t="s">
        <v>1</v>
      </c>
      <c r="F236" s="199" t="s">
        <v>373</v>
      </c>
      <c r="G236" s="196"/>
      <c r="H236" s="200">
        <v>15</v>
      </c>
      <c r="I236" s="201"/>
      <c r="J236" s="196"/>
      <c r="K236" s="196"/>
      <c r="L236" s="202"/>
      <c r="M236" s="203"/>
      <c r="N236" s="204"/>
      <c r="O236" s="204"/>
      <c r="P236" s="204"/>
      <c r="Q236" s="204"/>
      <c r="R236" s="204"/>
      <c r="S236" s="204"/>
      <c r="T236" s="205"/>
      <c r="AT236" s="206" t="s">
        <v>126</v>
      </c>
      <c r="AU236" s="206" t="s">
        <v>124</v>
      </c>
      <c r="AV236" s="13" t="s">
        <v>124</v>
      </c>
      <c r="AW236" s="13" t="s">
        <v>31</v>
      </c>
      <c r="AX236" s="13" t="s">
        <v>80</v>
      </c>
      <c r="AY236" s="206" t="s">
        <v>117</v>
      </c>
    </row>
    <row r="237" spans="1:65" s="2" customFormat="1" ht="24.2" customHeight="1" x14ac:dyDescent="0.2">
      <c r="A237" s="33"/>
      <c r="B237" s="34"/>
      <c r="C237" s="181" t="s">
        <v>374</v>
      </c>
      <c r="D237" s="181" t="s">
        <v>119</v>
      </c>
      <c r="E237" s="182" t="s">
        <v>375</v>
      </c>
      <c r="F237" s="183" t="s">
        <v>376</v>
      </c>
      <c r="G237" s="184" t="s">
        <v>122</v>
      </c>
      <c r="H237" s="185">
        <v>5</v>
      </c>
      <c r="I237" s="186"/>
      <c r="J237" s="187">
        <f>ROUND(I237*H237,2)</f>
        <v>0</v>
      </c>
      <c r="K237" s="188"/>
      <c r="L237" s="38"/>
      <c r="M237" s="189" t="s">
        <v>1</v>
      </c>
      <c r="N237" s="190" t="s">
        <v>41</v>
      </c>
      <c r="O237" s="70"/>
      <c r="P237" s="191">
        <f>O237*H237</f>
        <v>0</v>
      </c>
      <c r="Q237" s="191">
        <v>0</v>
      </c>
      <c r="R237" s="191">
        <f>Q237*H237</f>
        <v>0</v>
      </c>
      <c r="S237" s="191">
        <v>0</v>
      </c>
      <c r="T237" s="192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93" t="s">
        <v>194</v>
      </c>
      <c r="AT237" s="193" t="s">
        <v>119</v>
      </c>
      <c r="AU237" s="193" t="s">
        <v>124</v>
      </c>
      <c r="AY237" s="16" t="s">
        <v>117</v>
      </c>
      <c r="BE237" s="194">
        <f>IF(N237="základná",J237,0)</f>
        <v>0</v>
      </c>
      <c r="BF237" s="194">
        <f>IF(N237="znížená",J237,0)</f>
        <v>0</v>
      </c>
      <c r="BG237" s="194">
        <f>IF(N237="zákl. prenesená",J237,0)</f>
        <v>0</v>
      </c>
      <c r="BH237" s="194">
        <f>IF(N237="zníž. prenesená",J237,0)</f>
        <v>0</v>
      </c>
      <c r="BI237" s="194">
        <f>IF(N237="nulová",J237,0)</f>
        <v>0</v>
      </c>
      <c r="BJ237" s="16" t="s">
        <v>124</v>
      </c>
      <c r="BK237" s="194">
        <f>ROUND(I237*H237,2)</f>
        <v>0</v>
      </c>
      <c r="BL237" s="16" t="s">
        <v>194</v>
      </c>
      <c r="BM237" s="193" t="s">
        <v>377</v>
      </c>
    </row>
    <row r="238" spans="1:65" s="2" customFormat="1" ht="24.2" customHeight="1" x14ac:dyDescent="0.2">
      <c r="A238" s="33"/>
      <c r="B238" s="34"/>
      <c r="C238" s="181" t="s">
        <v>378</v>
      </c>
      <c r="D238" s="181" t="s">
        <v>119</v>
      </c>
      <c r="E238" s="182" t="s">
        <v>379</v>
      </c>
      <c r="F238" s="183" t="s">
        <v>380</v>
      </c>
      <c r="G238" s="184" t="s">
        <v>122</v>
      </c>
      <c r="H238" s="185">
        <v>15</v>
      </c>
      <c r="I238" s="186"/>
      <c r="J238" s="187">
        <f>ROUND(I238*H238,2)</f>
        <v>0</v>
      </c>
      <c r="K238" s="188"/>
      <c r="L238" s="38"/>
      <c r="M238" s="189" t="s">
        <v>1</v>
      </c>
      <c r="N238" s="190" t="s">
        <v>41</v>
      </c>
      <c r="O238" s="70"/>
      <c r="P238" s="191">
        <f>O238*H238</f>
        <v>0</v>
      </c>
      <c r="Q238" s="191">
        <v>4.0000000000000002E-4</v>
      </c>
      <c r="R238" s="191">
        <f>Q238*H238</f>
        <v>6.0000000000000001E-3</v>
      </c>
      <c r="S238" s="191">
        <v>0</v>
      </c>
      <c r="T238" s="192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93" t="s">
        <v>194</v>
      </c>
      <c r="AT238" s="193" t="s">
        <v>119</v>
      </c>
      <c r="AU238" s="193" t="s">
        <v>124</v>
      </c>
      <c r="AY238" s="16" t="s">
        <v>117</v>
      </c>
      <c r="BE238" s="194">
        <f>IF(N238="základná",J238,0)</f>
        <v>0</v>
      </c>
      <c r="BF238" s="194">
        <f>IF(N238="znížená",J238,0)</f>
        <v>0</v>
      </c>
      <c r="BG238" s="194">
        <f>IF(N238="zákl. prenesená",J238,0)</f>
        <v>0</v>
      </c>
      <c r="BH238" s="194">
        <f>IF(N238="zníž. prenesená",J238,0)</f>
        <v>0</v>
      </c>
      <c r="BI238" s="194">
        <f>IF(N238="nulová",J238,0)</f>
        <v>0</v>
      </c>
      <c r="BJ238" s="16" t="s">
        <v>124</v>
      </c>
      <c r="BK238" s="194">
        <f>ROUND(I238*H238,2)</f>
        <v>0</v>
      </c>
      <c r="BL238" s="16" t="s">
        <v>194</v>
      </c>
      <c r="BM238" s="193" t="s">
        <v>381</v>
      </c>
    </row>
    <row r="239" spans="1:65" s="13" customFormat="1" ht="11.25" x14ac:dyDescent="0.2">
      <c r="B239" s="195"/>
      <c r="C239" s="196"/>
      <c r="D239" s="197" t="s">
        <v>126</v>
      </c>
      <c r="E239" s="198" t="s">
        <v>1</v>
      </c>
      <c r="F239" s="199" t="s">
        <v>373</v>
      </c>
      <c r="G239" s="196"/>
      <c r="H239" s="200">
        <v>15</v>
      </c>
      <c r="I239" s="201"/>
      <c r="J239" s="196"/>
      <c r="K239" s="196"/>
      <c r="L239" s="202"/>
      <c r="M239" s="203"/>
      <c r="N239" s="204"/>
      <c r="O239" s="204"/>
      <c r="P239" s="204"/>
      <c r="Q239" s="204"/>
      <c r="R239" s="204"/>
      <c r="S239" s="204"/>
      <c r="T239" s="205"/>
      <c r="AT239" s="206" t="s">
        <v>126</v>
      </c>
      <c r="AU239" s="206" t="s">
        <v>124</v>
      </c>
      <c r="AV239" s="13" t="s">
        <v>124</v>
      </c>
      <c r="AW239" s="13" t="s">
        <v>31</v>
      </c>
      <c r="AX239" s="13" t="s">
        <v>80</v>
      </c>
      <c r="AY239" s="206" t="s">
        <v>117</v>
      </c>
    </row>
    <row r="240" spans="1:65" s="12" customFormat="1" ht="25.9" customHeight="1" x14ac:dyDescent="0.2">
      <c r="B240" s="165"/>
      <c r="C240" s="166"/>
      <c r="D240" s="167" t="s">
        <v>74</v>
      </c>
      <c r="E240" s="168" t="s">
        <v>304</v>
      </c>
      <c r="F240" s="168" t="s">
        <v>382</v>
      </c>
      <c r="G240" s="166"/>
      <c r="H240" s="166"/>
      <c r="I240" s="169"/>
      <c r="J240" s="170">
        <f>BK240</f>
        <v>0</v>
      </c>
      <c r="K240" s="166"/>
      <c r="L240" s="171"/>
      <c r="M240" s="172"/>
      <c r="N240" s="173"/>
      <c r="O240" s="173"/>
      <c r="P240" s="174">
        <f>P241+P254</f>
        <v>0</v>
      </c>
      <c r="Q240" s="173"/>
      <c r="R240" s="174">
        <f>R241+R254</f>
        <v>0</v>
      </c>
      <c r="S240" s="173"/>
      <c r="T240" s="175">
        <f>T241+T254</f>
        <v>1.2E-4</v>
      </c>
      <c r="AR240" s="176" t="s">
        <v>133</v>
      </c>
      <c r="AT240" s="177" t="s">
        <v>74</v>
      </c>
      <c r="AU240" s="177" t="s">
        <v>75</v>
      </c>
      <c r="AY240" s="176" t="s">
        <v>117</v>
      </c>
      <c r="BK240" s="178">
        <f>BK241+BK254</f>
        <v>0</v>
      </c>
    </row>
    <row r="241" spans="1:65" s="12" customFormat="1" ht="22.9" customHeight="1" x14ac:dyDescent="0.2">
      <c r="B241" s="165"/>
      <c r="C241" s="166"/>
      <c r="D241" s="167" t="s">
        <v>74</v>
      </c>
      <c r="E241" s="179" t="s">
        <v>383</v>
      </c>
      <c r="F241" s="179" t="s">
        <v>384</v>
      </c>
      <c r="G241" s="166"/>
      <c r="H241" s="166"/>
      <c r="I241" s="169"/>
      <c r="J241" s="180">
        <f>BK241</f>
        <v>0</v>
      </c>
      <c r="K241" s="166"/>
      <c r="L241" s="171"/>
      <c r="M241" s="172"/>
      <c r="N241" s="173"/>
      <c r="O241" s="173"/>
      <c r="P241" s="174">
        <f>SUM(P242:P253)</f>
        <v>0</v>
      </c>
      <c r="Q241" s="173"/>
      <c r="R241" s="174">
        <f>SUM(R242:R253)</f>
        <v>0</v>
      </c>
      <c r="S241" s="173"/>
      <c r="T241" s="175">
        <f>SUM(T242:T253)</f>
        <v>1.2E-4</v>
      </c>
      <c r="AR241" s="176" t="s">
        <v>133</v>
      </c>
      <c r="AT241" s="177" t="s">
        <v>74</v>
      </c>
      <c r="AU241" s="177" t="s">
        <v>80</v>
      </c>
      <c r="AY241" s="176" t="s">
        <v>117</v>
      </c>
      <c r="BK241" s="178">
        <f>SUM(BK242:BK253)</f>
        <v>0</v>
      </c>
    </row>
    <row r="242" spans="1:65" s="2" customFormat="1" ht="24.2" customHeight="1" x14ac:dyDescent="0.2">
      <c r="A242" s="33"/>
      <c r="B242" s="34"/>
      <c r="C242" s="181" t="s">
        <v>385</v>
      </c>
      <c r="D242" s="181" t="s">
        <v>119</v>
      </c>
      <c r="E242" s="182" t="s">
        <v>386</v>
      </c>
      <c r="F242" s="183" t="s">
        <v>387</v>
      </c>
      <c r="G242" s="184" t="s">
        <v>245</v>
      </c>
      <c r="H242" s="185">
        <v>10</v>
      </c>
      <c r="I242" s="186"/>
      <c r="J242" s="187">
        <f t="shared" ref="J242:J253" si="0">ROUND(I242*H242,2)</f>
        <v>0</v>
      </c>
      <c r="K242" s="188"/>
      <c r="L242" s="38"/>
      <c r="M242" s="189" t="s">
        <v>1</v>
      </c>
      <c r="N242" s="190" t="s">
        <v>41</v>
      </c>
      <c r="O242" s="70"/>
      <c r="P242" s="191">
        <f t="shared" ref="P242:P253" si="1">O242*H242</f>
        <v>0</v>
      </c>
      <c r="Q242" s="191">
        <v>0</v>
      </c>
      <c r="R242" s="191">
        <f t="shared" ref="R242:R253" si="2">Q242*H242</f>
        <v>0</v>
      </c>
      <c r="S242" s="191">
        <v>0</v>
      </c>
      <c r="T242" s="192">
        <f t="shared" ref="T242:T253" si="3"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93" t="s">
        <v>388</v>
      </c>
      <c r="AT242" s="193" t="s">
        <v>119</v>
      </c>
      <c r="AU242" s="193" t="s">
        <v>124</v>
      </c>
      <c r="AY242" s="16" t="s">
        <v>117</v>
      </c>
      <c r="BE242" s="194">
        <f t="shared" ref="BE242:BE253" si="4">IF(N242="základná",J242,0)</f>
        <v>0</v>
      </c>
      <c r="BF242" s="194">
        <f t="shared" ref="BF242:BF253" si="5">IF(N242="znížená",J242,0)</f>
        <v>0</v>
      </c>
      <c r="BG242" s="194">
        <f t="shared" ref="BG242:BG253" si="6">IF(N242="zákl. prenesená",J242,0)</f>
        <v>0</v>
      </c>
      <c r="BH242" s="194">
        <f t="shared" ref="BH242:BH253" si="7">IF(N242="zníž. prenesená",J242,0)</f>
        <v>0</v>
      </c>
      <c r="BI242" s="194">
        <f t="shared" ref="BI242:BI253" si="8">IF(N242="nulová",J242,0)</f>
        <v>0</v>
      </c>
      <c r="BJ242" s="16" t="s">
        <v>124</v>
      </c>
      <c r="BK242" s="194">
        <f t="shared" ref="BK242:BK253" si="9">ROUND(I242*H242,2)</f>
        <v>0</v>
      </c>
      <c r="BL242" s="16" t="s">
        <v>388</v>
      </c>
      <c r="BM242" s="193" t="s">
        <v>389</v>
      </c>
    </row>
    <row r="243" spans="1:65" s="2" customFormat="1" ht="24.2" customHeight="1" x14ac:dyDescent="0.2">
      <c r="A243" s="33"/>
      <c r="B243" s="34"/>
      <c r="C243" s="181" t="s">
        <v>390</v>
      </c>
      <c r="D243" s="181" t="s">
        <v>119</v>
      </c>
      <c r="E243" s="182" t="s">
        <v>391</v>
      </c>
      <c r="F243" s="183" t="s">
        <v>392</v>
      </c>
      <c r="G243" s="184" t="s">
        <v>393</v>
      </c>
      <c r="H243" s="185">
        <v>2</v>
      </c>
      <c r="I243" s="186"/>
      <c r="J243" s="187">
        <f t="shared" si="0"/>
        <v>0</v>
      </c>
      <c r="K243" s="188"/>
      <c r="L243" s="38"/>
      <c r="M243" s="189" t="s">
        <v>1</v>
      </c>
      <c r="N243" s="190" t="s">
        <v>41</v>
      </c>
      <c r="O243" s="70"/>
      <c r="P243" s="191">
        <f t="shared" si="1"/>
        <v>0</v>
      </c>
      <c r="Q243" s="191">
        <v>0</v>
      </c>
      <c r="R243" s="191">
        <f t="shared" si="2"/>
        <v>0</v>
      </c>
      <c r="S243" s="191">
        <v>0</v>
      </c>
      <c r="T243" s="192">
        <f t="shared" si="3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93" t="s">
        <v>388</v>
      </c>
      <c r="AT243" s="193" t="s">
        <v>119</v>
      </c>
      <c r="AU243" s="193" t="s">
        <v>124</v>
      </c>
      <c r="AY243" s="16" t="s">
        <v>117</v>
      </c>
      <c r="BE243" s="194">
        <f t="shared" si="4"/>
        <v>0</v>
      </c>
      <c r="BF243" s="194">
        <f t="shared" si="5"/>
        <v>0</v>
      </c>
      <c r="BG243" s="194">
        <f t="shared" si="6"/>
        <v>0</v>
      </c>
      <c r="BH243" s="194">
        <f t="shared" si="7"/>
        <v>0</v>
      </c>
      <c r="BI243" s="194">
        <f t="shared" si="8"/>
        <v>0</v>
      </c>
      <c r="BJ243" s="16" t="s">
        <v>124</v>
      </c>
      <c r="BK243" s="194">
        <f t="shared" si="9"/>
        <v>0</v>
      </c>
      <c r="BL243" s="16" t="s">
        <v>388</v>
      </c>
      <c r="BM243" s="193" t="s">
        <v>394</v>
      </c>
    </row>
    <row r="244" spans="1:65" s="2" customFormat="1" ht="37.9" customHeight="1" x14ac:dyDescent="0.2">
      <c r="A244" s="33"/>
      <c r="B244" s="34"/>
      <c r="C244" s="181" t="s">
        <v>395</v>
      </c>
      <c r="D244" s="181" t="s">
        <v>119</v>
      </c>
      <c r="E244" s="182" t="s">
        <v>396</v>
      </c>
      <c r="F244" s="183" t="s">
        <v>397</v>
      </c>
      <c r="G244" s="184" t="s">
        <v>192</v>
      </c>
      <c r="H244" s="185">
        <v>2</v>
      </c>
      <c r="I244" s="186"/>
      <c r="J244" s="187">
        <f t="shared" si="0"/>
        <v>0</v>
      </c>
      <c r="K244" s="188"/>
      <c r="L244" s="38"/>
      <c r="M244" s="189" t="s">
        <v>1</v>
      </c>
      <c r="N244" s="190" t="s">
        <v>41</v>
      </c>
      <c r="O244" s="70"/>
      <c r="P244" s="191">
        <f t="shared" si="1"/>
        <v>0</v>
      </c>
      <c r="Q244" s="191">
        <v>0</v>
      </c>
      <c r="R244" s="191">
        <f t="shared" si="2"/>
        <v>0</v>
      </c>
      <c r="S244" s="191">
        <v>6.0000000000000002E-5</v>
      </c>
      <c r="T244" s="192">
        <f t="shared" si="3"/>
        <v>1.2E-4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93" t="s">
        <v>388</v>
      </c>
      <c r="AT244" s="193" t="s">
        <v>119</v>
      </c>
      <c r="AU244" s="193" t="s">
        <v>124</v>
      </c>
      <c r="AY244" s="16" t="s">
        <v>117</v>
      </c>
      <c r="BE244" s="194">
        <f t="shared" si="4"/>
        <v>0</v>
      </c>
      <c r="BF244" s="194">
        <f t="shared" si="5"/>
        <v>0</v>
      </c>
      <c r="BG244" s="194">
        <f t="shared" si="6"/>
        <v>0</v>
      </c>
      <c r="BH244" s="194">
        <f t="shared" si="7"/>
        <v>0</v>
      </c>
      <c r="BI244" s="194">
        <f t="shared" si="8"/>
        <v>0</v>
      </c>
      <c r="BJ244" s="16" t="s">
        <v>124</v>
      </c>
      <c r="BK244" s="194">
        <f t="shared" si="9"/>
        <v>0</v>
      </c>
      <c r="BL244" s="16" t="s">
        <v>388</v>
      </c>
      <c r="BM244" s="193" t="s">
        <v>398</v>
      </c>
    </row>
    <row r="245" spans="1:65" s="2" customFormat="1" ht="24.2" customHeight="1" x14ac:dyDescent="0.2">
      <c r="A245" s="33"/>
      <c r="B245" s="34"/>
      <c r="C245" s="181" t="s">
        <v>399</v>
      </c>
      <c r="D245" s="181" t="s">
        <v>119</v>
      </c>
      <c r="E245" s="182" t="s">
        <v>400</v>
      </c>
      <c r="F245" s="183" t="s">
        <v>401</v>
      </c>
      <c r="G245" s="184" t="s">
        <v>192</v>
      </c>
      <c r="H245" s="185">
        <v>1</v>
      </c>
      <c r="I245" s="186"/>
      <c r="J245" s="187">
        <f t="shared" si="0"/>
        <v>0</v>
      </c>
      <c r="K245" s="188"/>
      <c r="L245" s="38"/>
      <c r="M245" s="189" t="s">
        <v>1</v>
      </c>
      <c r="N245" s="190" t="s">
        <v>41</v>
      </c>
      <c r="O245" s="70"/>
      <c r="P245" s="191">
        <f t="shared" si="1"/>
        <v>0</v>
      </c>
      <c r="Q245" s="191">
        <v>0</v>
      </c>
      <c r="R245" s="191">
        <f t="shared" si="2"/>
        <v>0</v>
      </c>
      <c r="S245" s="191">
        <v>0</v>
      </c>
      <c r="T245" s="192">
        <f t="shared" si="3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93" t="s">
        <v>388</v>
      </c>
      <c r="AT245" s="193" t="s">
        <v>119</v>
      </c>
      <c r="AU245" s="193" t="s">
        <v>124</v>
      </c>
      <c r="AY245" s="16" t="s">
        <v>117</v>
      </c>
      <c r="BE245" s="194">
        <f t="shared" si="4"/>
        <v>0</v>
      </c>
      <c r="BF245" s="194">
        <f t="shared" si="5"/>
        <v>0</v>
      </c>
      <c r="BG245" s="194">
        <f t="shared" si="6"/>
        <v>0</v>
      </c>
      <c r="BH245" s="194">
        <f t="shared" si="7"/>
        <v>0</v>
      </c>
      <c r="BI245" s="194">
        <f t="shared" si="8"/>
        <v>0</v>
      </c>
      <c r="BJ245" s="16" t="s">
        <v>124</v>
      </c>
      <c r="BK245" s="194">
        <f t="shared" si="9"/>
        <v>0</v>
      </c>
      <c r="BL245" s="16" t="s">
        <v>388</v>
      </c>
      <c r="BM245" s="193" t="s">
        <v>402</v>
      </c>
    </row>
    <row r="246" spans="1:65" s="2" customFormat="1" ht="24.2" customHeight="1" x14ac:dyDescent="0.2">
      <c r="A246" s="33"/>
      <c r="B246" s="34"/>
      <c r="C246" s="181" t="s">
        <v>403</v>
      </c>
      <c r="D246" s="181" t="s">
        <v>119</v>
      </c>
      <c r="E246" s="182" t="s">
        <v>404</v>
      </c>
      <c r="F246" s="183" t="s">
        <v>405</v>
      </c>
      <c r="G246" s="184" t="s">
        <v>192</v>
      </c>
      <c r="H246" s="185">
        <v>1</v>
      </c>
      <c r="I246" s="186"/>
      <c r="J246" s="187">
        <f t="shared" si="0"/>
        <v>0</v>
      </c>
      <c r="K246" s="188"/>
      <c r="L246" s="38"/>
      <c r="M246" s="189" t="s">
        <v>1</v>
      </c>
      <c r="N246" s="190" t="s">
        <v>41</v>
      </c>
      <c r="O246" s="70"/>
      <c r="P246" s="191">
        <f t="shared" si="1"/>
        <v>0</v>
      </c>
      <c r="Q246" s="191">
        <v>0</v>
      </c>
      <c r="R246" s="191">
        <f t="shared" si="2"/>
        <v>0</v>
      </c>
      <c r="S246" s="191">
        <v>0</v>
      </c>
      <c r="T246" s="192">
        <f t="shared" si="3"/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93" t="s">
        <v>388</v>
      </c>
      <c r="AT246" s="193" t="s">
        <v>119</v>
      </c>
      <c r="AU246" s="193" t="s">
        <v>124</v>
      </c>
      <c r="AY246" s="16" t="s">
        <v>117</v>
      </c>
      <c r="BE246" s="194">
        <f t="shared" si="4"/>
        <v>0</v>
      </c>
      <c r="BF246" s="194">
        <f t="shared" si="5"/>
        <v>0</v>
      </c>
      <c r="BG246" s="194">
        <f t="shared" si="6"/>
        <v>0</v>
      </c>
      <c r="BH246" s="194">
        <f t="shared" si="7"/>
        <v>0</v>
      </c>
      <c r="BI246" s="194">
        <f t="shared" si="8"/>
        <v>0</v>
      </c>
      <c r="BJ246" s="16" t="s">
        <v>124</v>
      </c>
      <c r="BK246" s="194">
        <f t="shared" si="9"/>
        <v>0</v>
      </c>
      <c r="BL246" s="16" t="s">
        <v>388</v>
      </c>
      <c r="BM246" s="193" t="s">
        <v>406</v>
      </c>
    </row>
    <row r="247" spans="1:65" s="2" customFormat="1" ht="24.2" customHeight="1" x14ac:dyDescent="0.2">
      <c r="A247" s="33"/>
      <c r="B247" s="34"/>
      <c r="C247" s="181" t="s">
        <v>407</v>
      </c>
      <c r="D247" s="181" t="s">
        <v>119</v>
      </c>
      <c r="E247" s="182" t="s">
        <v>408</v>
      </c>
      <c r="F247" s="183" t="s">
        <v>409</v>
      </c>
      <c r="G247" s="184" t="s">
        <v>192</v>
      </c>
      <c r="H247" s="185">
        <v>1</v>
      </c>
      <c r="I247" s="186"/>
      <c r="J247" s="187">
        <f t="shared" si="0"/>
        <v>0</v>
      </c>
      <c r="K247" s="188"/>
      <c r="L247" s="38"/>
      <c r="M247" s="189" t="s">
        <v>1</v>
      </c>
      <c r="N247" s="190" t="s">
        <v>41</v>
      </c>
      <c r="O247" s="70"/>
      <c r="P247" s="191">
        <f t="shared" si="1"/>
        <v>0</v>
      </c>
      <c r="Q247" s="191">
        <v>0</v>
      </c>
      <c r="R247" s="191">
        <f t="shared" si="2"/>
        <v>0</v>
      </c>
      <c r="S247" s="191">
        <v>0</v>
      </c>
      <c r="T247" s="192">
        <f t="shared" si="3"/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3" t="s">
        <v>388</v>
      </c>
      <c r="AT247" s="193" t="s">
        <v>119</v>
      </c>
      <c r="AU247" s="193" t="s">
        <v>124</v>
      </c>
      <c r="AY247" s="16" t="s">
        <v>117</v>
      </c>
      <c r="BE247" s="194">
        <f t="shared" si="4"/>
        <v>0</v>
      </c>
      <c r="BF247" s="194">
        <f t="shared" si="5"/>
        <v>0</v>
      </c>
      <c r="BG247" s="194">
        <f t="shared" si="6"/>
        <v>0</v>
      </c>
      <c r="BH247" s="194">
        <f t="shared" si="7"/>
        <v>0</v>
      </c>
      <c r="BI247" s="194">
        <f t="shared" si="8"/>
        <v>0</v>
      </c>
      <c r="BJ247" s="16" t="s">
        <v>124</v>
      </c>
      <c r="BK247" s="194">
        <f t="shared" si="9"/>
        <v>0</v>
      </c>
      <c r="BL247" s="16" t="s">
        <v>388</v>
      </c>
      <c r="BM247" s="193" t="s">
        <v>410</v>
      </c>
    </row>
    <row r="248" spans="1:65" s="2" customFormat="1" ht="37.9" customHeight="1" x14ac:dyDescent="0.2">
      <c r="A248" s="33"/>
      <c r="B248" s="34"/>
      <c r="C248" s="181" t="s">
        <v>388</v>
      </c>
      <c r="D248" s="181" t="s">
        <v>119</v>
      </c>
      <c r="E248" s="182" t="s">
        <v>411</v>
      </c>
      <c r="F248" s="183" t="s">
        <v>412</v>
      </c>
      <c r="G248" s="184" t="s">
        <v>192</v>
      </c>
      <c r="H248" s="185">
        <v>2</v>
      </c>
      <c r="I248" s="186"/>
      <c r="J248" s="187">
        <f t="shared" si="0"/>
        <v>0</v>
      </c>
      <c r="K248" s="188"/>
      <c r="L248" s="38"/>
      <c r="M248" s="189" t="s">
        <v>1</v>
      </c>
      <c r="N248" s="190" t="s">
        <v>41</v>
      </c>
      <c r="O248" s="70"/>
      <c r="P248" s="191">
        <f t="shared" si="1"/>
        <v>0</v>
      </c>
      <c r="Q248" s="191">
        <v>0</v>
      </c>
      <c r="R248" s="191">
        <f t="shared" si="2"/>
        <v>0</v>
      </c>
      <c r="S248" s="191">
        <v>0</v>
      </c>
      <c r="T248" s="192">
        <f t="shared" si="3"/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93" t="s">
        <v>388</v>
      </c>
      <c r="AT248" s="193" t="s">
        <v>119</v>
      </c>
      <c r="AU248" s="193" t="s">
        <v>124</v>
      </c>
      <c r="AY248" s="16" t="s">
        <v>117</v>
      </c>
      <c r="BE248" s="194">
        <f t="shared" si="4"/>
        <v>0</v>
      </c>
      <c r="BF248" s="194">
        <f t="shared" si="5"/>
        <v>0</v>
      </c>
      <c r="BG248" s="194">
        <f t="shared" si="6"/>
        <v>0</v>
      </c>
      <c r="BH248" s="194">
        <f t="shared" si="7"/>
        <v>0</v>
      </c>
      <c r="BI248" s="194">
        <f t="shared" si="8"/>
        <v>0</v>
      </c>
      <c r="BJ248" s="16" t="s">
        <v>124</v>
      </c>
      <c r="BK248" s="194">
        <f t="shared" si="9"/>
        <v>0</v>
      </c>
      <c r="BL248" s="16" t="s">
        <v>388</v>
      </c>
      <c r="BM248" s="193" t="s">
        <v>413</v>
      </c>
    </row>
    <row r="249" spans="1:65" s="2" customFormat="1" ht="24.2" customHeight="1" x14ac:dyDescent="0.2">
      <c r="A249" s="33"/>
      <c r="B249" s="34"/>
      <c r="C249" s="218" t="s">
        <v>414</v>
      </c>
      <c r="D249" s="218" t="s">
        <v>304</v>
      </c>
      <c r="E249" s="219" t="s">
        <v>415</v>
      </c>
      <c r="F249" s="220" t="s">
        <v>416</v>
      </c>
      <c r="G249" s="221" t="s">
        <v>417</v>
      </c>
      <c r="H249" s="222">
        <v>2</v>
      </c>
      <c r="I249" s="223"/>
      <c r="J249" s="224">
        <f t="shared" si="0"/>
        <v>0</v>
      </c>
      <c r="K249" s="225"/>
      <c r="L249" s="226"/>
      <c r="M249" s="227" t="s">
        <v>1</v>
      </c>
      <c r="N249" s="228" t="s">
        <v>41</v>
      </c>
      <c r="O249" s="70"/>
      <c r="P249" s="191">
        <f t="shared" si="1"/>
        <v>0</v>
      </c>
      <c r="Q249" s="191">
        <v>0</v>
      </c>
      <c r="R249" s="191">
        <f t="shared" si="2"/>
        <v>0</v>
      </c>
      <c r="S249" s="191">
        <v>0</v>
      </c>
      <c r="T249" s="192">
        <f t="shared" si="3"/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93" t="s">
        <v>418</v>
      </c>
      <c r="AT249" s="193" t="s">
        <v>304</v>
      </c>
      <c r="AU249" s="193" t="s">
        <v>124</v>
      </c>
      <c r="AY249" s="16" t="s">
        <v>117</v>
      </c>
      <c r="BE249" s="194">
        <f t="shared" si="4"/>
        <v>0</v>
      </c>
      <c r="BF249" s="194">
        <f t="shared" si="5"/>
        <v>0</v>
      </c>
      <c r="BG249" s="194">
        <f t="shared" si="6"/>
        <v>0</v>
      </c>
      <c r="BH249" s="194">
        <f t="shared" si="7"/>
        <v>0</v>
      </c>
      <c r="BI249" s="194">
        <f t="shared" si="8"/>
        <v>0</v>
      </c>
      <c r="BJ249" s="16" t="s">
        <v>124</v>
      </c>
      <c r="BK249" s="194">
        <f t="shared" si="9"/>
        <v>0</v>
      </c>
      <c r="BL249" s="16" t="s">
        <v>388</v>
      </c>
      <c r="BM249" s="193" t="s">
        <v>419</v>
      </c>
    </row>
    <row r="250" spans="1:65" s="2" customFormat="1" ht="24.2" customHeight="1" x14ac:dyDescent="0.2">
      <c r="A250" s="33"/>
      <c r="B250" s="34"/>
      <c r="C250" s="181" t="s">
        <v>420</v>
      </c>
      <c r="D250" s="181" t="s">
        <v>119</v>
      </c>
      <c r="E250" s="182" t="s">
        <v>421</v>
      </c>
      <c r="F250" s="183" t="s">
        <v>422</v>
      </c>
      <c r="G250" s="184" t="s">
        <v>423</v>
      </c>
      <c r="H250" s="229"/>
      <c r="I250" s="186"/>
      <c r="J250" s="187">
        <f t="shared" si="0"/>
        <v>0</v>
      </c>
      <c r="K250" s="188"/>
      <c r="L250" s="38"/>
      <c r="M250" s="189" t="s">
        <v>1</v>
      </c>
      <c r="N250" s="190" t="s">
        <v>41</v>
      </c>
      <c r="O250" s="70"/>
      <c r="P250" s="191">
        <f t="shared" si="1"/>
        <v>0</v>
      </c>
      <c r="Q250" s="191">
        <v>0</v>
      </c>
      <c r="R250" s="191">
        <f t="shared" si="2"/>
        <v>0</v>
      </c>
      <c r="S250" s="191">
        <v>0</v>
      </c>
      <c r="T250" s="192">
        <f t="shared" si="3"/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93" t="s">
        <v>388</v>
      </c>
      <c r="AT250" s="193" t="s">
        <v>119</v>
      </c>
      <c r="AU250" s="193" t="s">
        <v>124</v>
      </c>
      <c r="AY250" s="16" t="s">
        <v>117</v>
      </c>
      <c r="BE250" s="194">
        <f t="shared" si="4"/>
        <v>0</v>
      </c>
      <c r="BF250" s="194">
        <f t="shared" si="5"/>
        <v>0</v>
      </c>
      <c r="BG250" s="194">
        <f t="shared" si="6"/>
        <v>0</v>
      </c>
      <c r="BH250" s="194">
        <f t="shared" si="7"/>
        <v>0</v>
      </c>
      <c r="BI250" s="194">
        <f t="shared" si="8"/>
        <v>0</v>
      </c>
      <c r="BJ250" s="16" t="s">
        <v>124</v>
      </c>
      <c r="BK250" s="194">
        <f t="shared" si="9"/>
        <v>0</v>
      </c>
      <c r="BL250" s="16" t="s">
        <v>388</v>
      </c>
      <c r="BM250" s="193" t="s">
        <v>424</v>
      </c>
    </row>
    <row r="251" spans="1:65" s="2" customFormat="1" ht="14.45" customHeight="1" x14ac:dyDescent="0.2">
      <c r="A251" s="33"/>
      <c r="B251" s="34"/>
      <c r="C251" s="181" t="s">
        <v>425</v>
      </c>
      <c r="D251" s="181" t="s">
        <v>119</v>
      </c>
      <c r="E251" s="182" t="s">
        <v>426</v>
      </c>
      <c r="F251" s="183" t="s">
        <v>427</v>
      </c>
      <c r="G251" s="184" t="s">
        <v>423</v>
      </c>
      <c r="H251" s="229"/>
      <c r="I251" s="186"/>
      <c r="J251" s="187">
        <f t="shared" si="0"/>
        <v>0</v>
      </c>
      <c r="K251" s="188"/>
      <c r="L251" s="38"/>
      <c r="M251" s="189" t="s">
        <v>1</v>
      </c>
      <c r="N251" s="190" t="s">
        <v>41</v>
      </c>
      <c r="O251" s="70"/>
      <c r="P251" s="191">
        <f t="shared" si="1"/>
        <v>0</v>
      </c>
      <c r="Q251" s="191">
        <v>0</v>
      </c>
      <c r="R251" s="191">
        <f t="shared" si="2"/>
        <v>0</v>
      </c>
      <c r="S251" s="191">
        <v>0</v>
      </c>
      <c r="T251" s="192">
        <f t="shared" si="3"/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93" t="s">
        <v>388</v>
      </c>
      <c r="AT251" s="193" t="s">
        <v>119</v>
      </c>
      <c r="AU251" s="193" t="s">
        <v>124</v>
      </c>
      <c r="AY251" s="16" t="s">
        <v>117</v>
      </c>
      <c r="BE251" s="194">
        <f t="shared" si="4"/>
        <v>0</v>
      </c>
      <c r="BF251" s="194">
        <f t="shared" si="5"/>
        <v>0</v>
      </c>
      <c r="BG251" s="194">
        <f t="shared" si="6"/>
        <v>0</v>
      </c>
      <c r="BH251" s="194">
        <f t="shared" si="7"/>
        <v>0</v>
      </c>
      <c r="BI251" s="194">
        <f t="shared" si="8"/>
        <v>0</v>
      </c>
      <c r="BJ251" s="16" t="s">
        <v>124</v>
      </c>
      <c r="BK251" s="194">
        <f t="shared" si="9"/>
        <v>0</v>
      </c>
      <c r="BL251" s="16" t="s">
        <v>388</v>
      </c>
      <c r="BM251" s="193" t="s">
        <v>428</v>
      </c>
    </row>
    <row r="252" spans="1:65" s="2" customFormat="1" ht="14.45" customHeight="1" x14ac:dyDescent="0.2">
      <c r="A252" s="33"/>
      <c r="B252" s="34"/>
      <c r="C252" s="181" t="s">
        <v>429</v>
      </c>
      <c r="D252" s="181" t="s">
        <v>119</v>
      </c>
      <c r="E252" s="182" t="s">
        <v>430</v>
      </c>
      <c r="F252" s="183" t="s">
        <v>431</v>
      </c>
      <c r="G252" s="184" t="s">
        <v>423</v>
      </c>
      <c r="H252" s="229"/>
      <c r="I252" s="186"/>
      <c r="J252" s="187">
        <f t="shared" si="0"/>
        <v>0</v>
      </c>
      <c r="K252" s="188"/>
      <c r="L252" s="38"/>
      <c r="M252" s="189" t="s">
        <v>1</v>
      </c>
      <c r="N252" s="190" t="s">
        <v>41</v>
      </c>
      <c r="O252" s="70"/>
      <c r="P252" s="191">
        <f t="shared" si="1"/>
        <v>0</v>
      </c>
      <c r="Q252" s="191">
        <v>0</v>
      </c>
      <c r="R252" s="191">
        <f t="shared" si="2"/>
        <v>0</v>
      </c>
      <c r="S252" s="191">
        <v>0</v>
      </c>
      <c r="T252" s="192">
        <f t="shared" si="3"/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93" t="s">
        <v>388</v>
      </c>
      <c r="AT252" s="193" t="s">
        <v>119</v>
      </c>
      <c r="AU252" s="193" t="s">
        <v>124</v>
      </c>
      <c r="AY252" s="16" t="s">
        <v>117</v>
      </c>
      <c r="BE252" s="194">
        <f t="shared" si="4"/>
        <v>0</v>
      </c>
      <c r="BF252" s="194">
        <f t="shared" si="5"/>
        <v>0</v>
      </c>
      <c r="BG252" s="194">
        <f t="shared" si="6"/>
        <v>0</v>
      </c>
      <c r="BH252" s="194">
        <f t="shared" si="7"/>
        <v>0</v>
      </c>
      <c r="BI252" s="194">
        <f t="shared" si="8"/>
        <v>0</v>
      </c>
      <c r="BJ252" s="16" t="s">
        <v>124</v>
      </c>
      <c r="BK252" s="194">
        <f t="shared" si="9"/>
        <v>0</v>
      </c>
      <c r="BL252" s="16" t="s">
        <v>388</v>
      </c>
      <c r="BM252" s="193" t="s">
        <v>432</v>
      </c>
    </row>
    <row r="253" spans="1:65" s="2" customFormat="1" ht="14.45" customHeight="1" x14ac:dyDescent="0.2">
      <c r="A253" s="33"/>
      <c r="B253" s="34"/>
      <c r="C253" s="181" t="s">
        <v>433</v>
      </c>
      <c r="D253" s="181" t="s">
        <v>119</v>
      </c>
      <c r="E253" s="182" t="s">
        <v>434</v>
      </c>
      <c r="F253" s="183" t="s">
        <v>435</v>
      </c>
      <c r="G253" s="184" t="s">
        <v>423</v>
      </c>
      <c r="H253" s="229"/>
      <c r="I253" s="186"/>
      <c r="J253" s="187">
        <f t="shared" si="0"/>
        <v>0</v>
      </c>
      <c r="K253" s="188"/>
      <c r="L253" s="38"/>
      <c r="M253" s="189" t="s">
        <v>1</v>
      </c>
      <c r="N253" s="190" t="s">
        <v>41</v>
      </c>
      <c r="O253" s="70"/>
      <c r="P253" s="191">
        <f t="shared" si="1"/>
        <v>0</v>
      </c>
      <c r="Q253" s="191">
        <v>0</v>
      </c>
      <c r="R253" s="191">
        <f t="shared" si="2"/>
        <v>0</v>
      </c>
      <c r="S253" s="191">
        <v>0</v>
      </c>
      <c r="T253" s="192">
        <f t="shared" si="3"/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93" t="s">
        <v>388</v>
      </c>
      <c r="AT253" s="193" t="s">
        <v>119</v>
      </c>
      <c r="AU253" s="193" t="s">
        <v>124</v>
      </c>
      <c r="AY253" s="16" t="s">
        <v>117</v>
      </c>
      <c r="BE253" s="194">
        <f t="shared" si="4"/>
        <v>0</v>
      </c>
      <c r="BF253" s="194">
        <f t="shared" si="5"/>
        <v>0</v>
      </c>
      <c r="BG253" s="194">
        <f t="shared" si="6"/>
        <v>0</v>
      </c>
      <c r="BH253" s="194">
        <f t="shared" si="7"/>
        <v>0</v>
      </c>
      <c r="BI253" s="194">
        <f t="shared" si="8"/>
        <v>0</v>
      </c>
      <c r="BJ253" s="16" t="s">
        <v>124</v>
      </c>
      <c r="BK253" s="194">
        <f t="shared" si="9"/>
        <v>0</v>
      </c>
      <c r="BL253" s="16" t="s">
        <v>388</v>
      </c>
      <c r="BM253" s="193" t="s">
        <v>436</v>
      </c>
    </row>
    <row r="254" spans="1:65" s="12" customFormat="1" ht="22.9" customHeight="1" x14ac:dyDescent="0.2">
      <c r="B254" s="165"/>
      <c r="C254" s="166"/>
      <c r="D254" s="167" t="s">
        <v>74</v>
      </c>
      <c r="E254" s="179" t="s">
        <v>437</v>
      </c>
      <c r="F254" s="179" t="s">
        <v>438</v>
      </c>
      <c r="G254" s="166"/>
      <c r="H254" s="166"/>
      <c r="I254" s="169"/>
      <c r="J254" s="180">
        <f>BK254</f>
        <v>0</v>
      </c>
      <c r="K254" s="166"/>
      <c r="L254" s="171"/>
      <c r="M254" s="172"/>
      <c r="N254" s="173"/>
      <c r="O254" s="173"/>
      <c r="P254" s="174">
        <f>SUM(P255:P256)</f>
        <v>0</v>
      </c>
      <c r="Q254" s="173"/>
      <c r="R254" s="174">
        <f>SUM(R255:R256)</f>
        <v>0</v>
      </c>
      <c r="S254" s="173"/>
      <c r="T254" s="175">
        <f>SUM(T255:T256)</f>
        <v>0</v>
      </c>
      <c r="AR254" s="176" t="s">
        <v>133</v>
      </c>
      <c r="AT254" s="177" t="s">
        <v>74</v>
      </c>
      <c r="AU254" s="177" t="s">
        <v>80</v>
      </c>
      <c r="AY254" s="176" t="s">
        <v>117</v>
      </c>
      <c r="BK254" s="178">
        <f>SUM(BK255:BK256)</f>
        <v>0</v>
      </c>
    </row>
    <row r="255" spans="1:65" s="2" customFormat="1" ht="37.9" customHeight="1" x14ac:dyDescent="0.2">
      <c r="A255" s="33"/>
      <c r="B255" s="34"/>
      <c r="C255" s="181" t="s">
        <v>439</v>
      </c>
      <c r="D255" s="181" t="s">
        <v>119</v>
      </c>
      <c r="E255" s="182" t="s">
        <v>440</v>
      </c>
      <c r="F255" s="183" t="s">
        <v>441</v>
      </c>
      <c r="G255" s="184" t="s">
        <v>442</v>
      </c>
      <c r="H255" s="185">
        <v>2</v>
      </c>
      <c r="I255" s="186"/>
      <c r="J255" s="187">
        <f>ROUND(I255*H255,2)</f>
        <v>0</v>
      </c>
      <c r="K255" s="188"/>
      <c r="L255" s="38"/>
      <c r="M255" s="189" t="s">
        <v>1</v>
      </c>
      <c r="N255" s="190" t="s">
        <v>41</v>
      </c>
      <c r="O255" s="70"/>
      <c r="P255" s="191">
        <f>O255*H255</f>
        <v>0</v>
      </c>
      <c r="Q255" s="191">
        <v>0</v>
      </c>
      <c r="R255" s="191">
        <f>Q255*H255</f>
        <v>0</v>
      </c>
      <c r="S255" s="191">
        <v>0</v>
      </c>
      <c r="T255" s="192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93" t="s">
        <v>388</v>
      </c>
      <c r="AT255" s="193" t="s">
        <v>119</v>
      </c>
      <c r="AU255" s="193" t="s">
        <v>124</v>
      </c>
      <c r="AY255" s="16" t="s">
        <v>117</v>
      </c>
      <c r="BE255" s="194">
        <f>IF(N255="základná",J255,0)</f>
        <v>0</v>
      </c>
      <c r="BF255" s="194">
        <f>IF(N255="znížená",J255,0)</f>
        <v>0</v>
      </c>
      <c r="BG255" s="194">
        <f>IF(N255="zákl. prenesená",J255,0)</f>
        <v>0</v>
      </c>
      <c r="BH255" s="194">
        <f>IF(N255="zníž. prenesená",J255,0)</f>
        <v>0</v>
      </c>
      <c r="BI255" s="194">
        <f>IF(N255="nulová",J255,0)</f>
        <v>0</v>
      </c>
      <c r="BJ255" s="16" t="s">
        <v>124</v>
      </c>
      <c r="BK255" s="194">
        <f>ROUND(I255*H255,2)</f>
        <v>0</v>
      </c>
      <c r="BL255" s="16" t="s">
        <v>388</v>
      </c>
      <c r="BM255" s="193" t="s">
        <v>443</v>
      </c>
    </row>
    <row r="256" spans="1:65" s="2" customFormat="1" ht="37.9" customHeight="1" x14ac:dyDescent="0.2">
      <c r="A256" s="33"/>
      <c r="B256" s="34"/>
      <c r="C256" s="181" t="s">
        <v>444</v>
      </c>
      <c r="D256" s="181" t="s">
        <v>119</v>
      </c>
      <c r="E256" s="182" t="s">
        <v>445</v>
      </c>
      <c r="F256" s="183" t="s">
        <v>446</v>
      </c>
      <c r="G256" s="184" t="s">
        <v>192</v>
      </c>
      <c r="H256" s="185">
        <v>2</v>
      </c>
      <c r="I256" s="186"/>
      <c r="J256" s="187">
        <f>ROUND(I256*H256,2)</f>
        <v>0</v>
      </c>
      <c r="K256" s="188"/>
      <c r="L256" s="38"/>
      <c r="M256" s="230" t="s">
        <v>1</v>
      </c>
      <c r="N256" s="231" t="s">
        <v>41</v>
      </c>
      <c r="O256" s="232"/>
      <c r="P256" s="233">
        <f>O256*H256</f>
        <v>0</v>
      </c>
      <c r="Q256" s="233">
        <v>0</v>
      </c>
      <c r="R256" s="233">
        <f>Q256*H256</f>
        <v>0</v>
      </c>
      <c r="S256" s="233">
        <v>0</v>
      </c>
      <c r="T256" s="234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93" t="s">
        <v>388</v>
      </c>
      <c r="AT256" s="193" t="s">
        <v>119</v>
      </c>
      <c r="AU256" s="193" t="s">
        <v>124</v>
      </c>
      <c r="AY256" s="16" t="s">
        <v>117</v>
      </c>
      <c r="BE256" s="194">
        <f>IF(N256="základná",J256,0)</f>
        <v>0</v>
      </c>
      <c r="BF256" s="194">
        <f>IF(N256="znížená",J256,0)</f>
        <v>0</v>
      </c>
      <c r="BG256" s="194">
        <f>IF(N256="zákl. prenesená",J256,0)</f>
        <v>0</v>
      </c>
      <c r="BH256" s="194">
        <f>IF(N256="zníž. prenesená",J256,0)</f>
        <v>0</v>
      </c>
      <c r="BI256" s="194">
        <f>IF(N256="nulová",J256,0)</f>
        <v>0</v>
      </c>
      <c r="BJ256" s="16" t="s">
        <v>124</v>
      </c>
      <c r="BK256" s="194">
        <f>ROUND(I256*H256,2)</f>
        <v>0</v>
      </c>
      <c r="BL256" s="16" t="s">
        <v>388</v>
      </c>
      <c r="BM256" s="193" t="s">
        <v>447</v>
      </c>
    </row>
    <row r="257" spans="1:31" s="2" customFormat="1" ht="6.95" customHeight="1" x14ac:dyDescent="0.2">
      <c r="A257" s="33"/>
      <c r="B257" s="53"/>
      <c r="C257" s="54"/>
      <c r="D257" s="54"/>
      <c r="E257" s="54"/>
      <c r="F257" s="54"/>
      <c r="G257" s="54"/>
      <c r="H257" s="54"/>
      <c r="I257" s="54"/>
      <c r="J257" s="54"/>
      <c r="K257" s="54"/>
      <c r="L257" s="38"/>
      <c r="M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</row>
  </sheetData>
  <sheetProtection algorithmName="SHA-512" hashValue="ttRGXLpMehK2WFs/P4JFyeyTbnXgkoz0TvsLFXjOhrJzOG3Lqe/YKdf5v1YhLCUc7zIKCRaE63DxCdKKfVdq7g==" saltValue="4HK+/MCH1UajPdNxdrvZkRSrnM/d6/xPK/8lyF6Jate7DuYHaIQ1Ijm+HG+sU9DrlxvbZW8t4lW3nVaT4vEhlQ==" spinCount="100000" sheet="1" objects="1" scenarios="1" formatColumns="0" formatRows="0" autoFilter="0"/>
  <autoFilter ref="C126:K256" xr:uid="{00000000-0009-0000-0000-000001000000}"/>
  <mergeCells count="6">
    <mergeCell ref="L2:V2"/>
    <mergeCell ref="E7:H7"/>
    <mergeCell ref="E16:H16"/>
    <mergeCell ref="E25:H25"/>
    <mergeCell ref="E85:H85"/>
    <mergeCell ref="E119:H11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BSK_2021_05 - Sanácia múr...</vt:lpstr>
      <vt:lpstr>'BSK_2021_05 - Sanácia múr...'!Názvy_tlače</vt:lpstr>
      <vt:lpstr>'Rekapitulácia stavby'!Názvy_tlače</vt:lpstr>
      <vt:lpstr>'BSK_2021_05 - Sanácia múr...'!Oblasť_tlače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Jókay</dc:creator>
  <cp:lastModifiedBy>Andrea</cp:lastModifiedBy>
  <dcterms:created xsi:type="dcterms:W3CDTF">2021-05-27T04:22:25Z</dcterms:created>
  <dcterms:modified xsi:type="dcterms:W3CDTF">2021-06-04T06:23:14Z</dcterms:modified>
</cp:coreProperties>
</file>